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'EC'!$A$1:$AK$84</definedName>
    <definedName name="_xlnm.Print_Area" localSheetId="4">'FS'!$A$1:$AK$84</definedName>
    <definedName name="_xlnm.Print_Area" localSheetId="5">'GT'!$A$1:$AK$84</definedName>
    <definedName name="_xlnm.Print_Area" localSheetId="6">'KZ'!$A$1:$AK$84</definedName>
    <definedName name="_xlnm.Print_Area" localSheetId="7">'LP'!$A$1:$AK$84</definedName>
    <definedName name="_xlnm.Print_Area" localSheetId="8">'MP'!$A$1:$AK$84</definedName>
    <definedName name="_xlnm.Print_Area" localSheetId="9">'NC'!$A$1:$AK$84</definedName>
    <definedName name="_xlnm.Print_Area" localSheetId="10">'NW'!$A$1:$AK$84</definedName>
    <definedName name="_xlnm.Print_Area" localSheetId="1">'Summary per Metro'!$A$1:$AK$84</definedName>
    <definedName name="_xlnm.Print_Area" localSheetId="0">'Summary per Province'!$A$1:$AK$84</definedName>
    <definedName name="_xlnm.Print_Area" localSheetId="2">'Summary per Top 19'!$A$1:$AK$84</definedName>
    <definedName name="_xlnm.Print_Area" localSheetId="11">'WC'!$A$1:$AK$84</definedName>
  </definedNames>
  <calcPr fullCalcOnLoad="1"/>
</workbook>
</file>

<file path=xl/sharedStrings.xml><?xml version="1.0" encoding="utf-8"?>
<sst xmlns="http://schemas.openxmlformats.org/spreadsheetml/2006/main" count="1433" uniqueCount="616">
  <si>
    <t>Figures Finalised as at 2021/05/05</t>
  </si>
  <si>
    <t>Main appropriation</t>
  </si>
  <si>
    <t>Adjusted Budget</t>
  </si>
  <si>
    <t>First Quarter 2020/21</t>
  </si>
  <si>
    <t>Second Quarter 2020/21</t>
  </si>
  <si>
    <t>Third Quarter 2020/21</t>
  </si>
  <si>
    <t>Fourth Quarter 2020/21</t>
  </si>
  <si>
    <t>Year to date: 31 March 2021</t>
  </si>
  <si>
    <t>Third Quarter 2019/20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</si>
  <si>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</si>
  <si>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</si>
  <si>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</si>
  <si>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</si>
  <si>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</si>
  <si>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</si>
  <si>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</si>
  <si>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</si>
  <si>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</si>
  <si>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adj budget</t>
  </si>
  <si>
    <t>Q3 of 2019/20 to Q3 of 2020/21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</si>
  <si>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</si>
  <si>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</si>
  <si>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</si>
  <si>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</si>
  <si>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</si>
  <si>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</si>
  <si>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</si>
  <si>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</si>
  <si>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</si>
  <si>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</si>
  <si>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</si>
  <si>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</si>
  <si>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</si>
  <si>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</si>
  <si>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</si>
  <si>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</si>
  <si>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</si>
  <si>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</si>
  <si>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</si>
  <si>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</si>
  <si>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</si>
  <si>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</si>
  <si>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</si>
  <si>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</si>
  <si>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</si>
  <si>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</si>
  <si>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</si>
  <si>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</si>
  <si>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</si>
  <si>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</si>
  <si>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</si>
  <si>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</si>
  <si>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</si>
  <si>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</si>
  <si>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</si>
  <si>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</si>
  <si>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</si>
  <si>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</si>
  <si>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</si>
  <si>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</si>
  <si>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</si>
  <si>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</si>
  <si>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</si>
  <si>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</si>
  <si>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</si>
  <si>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</si>
  <si>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</si>
  <si>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</si>
  <si>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</si>
  <si>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</si>
  <si>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</si>
  <si>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</si>
  <si>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</si>
  <si>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</si>
  <si>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</si>
  <si>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</si>
  <si>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</si>
  <si>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</si>
  <si>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</si>
  <si>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</si>
  <si>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</si>
  <si>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</si>
  <si>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</si>
  <si>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</si>
  <si>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</si>
  <si>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</si>
  <si>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</si>
  <si>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</si>
  <si>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</si>
  <si>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</si>
  <si>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</si>
  <si>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</si>
  <si>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</si>
  <si>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</si>
  <si>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</si>
  <si>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</si>
  <si>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</si>
  <si>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</si>
  <si>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</si>
  <si>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</si>
  <si>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</si>
  <si>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</si>
  <si>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</si>
  <si>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</si>
  <si>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</si>
  <si>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</si>
  <si>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</si>
  <si>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</si>
  <si>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</si>
  <si>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</si>
  <si>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</si>
  <si>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</si>
  <si>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</si>
  <si>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</si>
  <si>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</si>
  <si>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</si>
  <si>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</si>
  <si>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</si>
  <si>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</si>
  <si>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</si>
  <si>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</si>
  <si>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</si>
  <si>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</si>
  <si>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</si>
  <si>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</si>
  <si>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</si>
  <si>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</si>
  <si>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</si>
  <si>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</si>
  <si>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</si>
  <si>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</si>
  <si>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</si>
  <si>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</si>
  <si>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</si>
  <si>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</si>
  <si>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</si>
  <si>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</si>
  <si>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</si>
  <si>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</si>
  <si>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</si>
  <si>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</si>
  <si>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</si>
  <si>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</si>
  <si>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</si>
  <si>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</si>
  <si>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</si>
  <si>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</si>
  <si>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</si>
  <si>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</si>
  <si>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</si>
  <si>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</si>
  <si>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</si>
  <si>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</si>
  <si>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</si>
  <si>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</si>
  <si>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</si>
  <si>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</si>
  <si>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</si>
  <si>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</si>
  <si>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</si>
  <si>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</si>
  <si>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</si>
  <si>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</si>
  <si>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</si>
  <si>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</si>
  <si>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</si>
  <si>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</si>
  <si>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</si>
  <si>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</si>
  <si>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</si>
  <si>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</si>
  <si>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</si>
  <si>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</si>
  <si>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</si>
  <si>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</si>
  <si>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</si>
  <si>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</si>
  <si>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</si>
  <si>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</si>
  <si>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</si>
  <si>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</si>
  <si>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</si>
  <si>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</si>
  <si>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</si>
  <si>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</si>
  <si>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</si>
  <si>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</si>
  <si>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</si>
  <si>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</si>
  <si>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</si>
  <si>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</si>
  <si>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</si>
  <si>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</si>
  <si>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</si>
  <si>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</si>
  <si>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</si>
  <si>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</si>
  <si>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</si>
  <si>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</si>
  <si>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</si>
  <si>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</si>
  <si>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</si>
  <si>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</si>
  <si>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</si>
  <si>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</si>
  <si>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</si>
  <si>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</si>
  <si>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</si>
  <si>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</si>
  <si>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</si>
  <si>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</si>
  <si>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</si>
  <si>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</si>
  <si>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</si>
  <si>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</si>
  <si>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</si>
  <si>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</si>
  <si>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</si>
  <si>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</si>
  <si>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</si>
  <si>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</si>
  <si>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</si>
  <si>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</si>
  <si>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</si>
  <si>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</si>
  <si>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</si>
  <si>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</si>
  <si>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</si>
  <si>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</si>
  <si>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</si>
  <si>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</si>
  <si>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</si>
  <si>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</si>
  <si>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</si>
  <si>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</si>
  <si>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</si>
  <si>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</si>
  <si>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</si>
  <si>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</si>
  <si>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</si>
  <si>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</si>
  <si>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</si>
  <si>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</si>
  <si>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</si>
  <si>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</si>
  <si>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</si>
  <si>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</si>
  <si>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</si>
  <si>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</si>
  <si>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</si>
  <si>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</si>
  <si>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</si>
  <si>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</si>
  <si>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</si>
  <si>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</si>
  <si>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</si>
  <si>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</si>
  <si>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</si>
  <si>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</si>
  <si>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</si>
  <si>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</si>
  <si>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</si>
  <si>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</si>
  <si>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</si>
  <si>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</si>
  <si>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</si>
  <si>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</si>
  <si>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</si>
  <si>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</si>
  <si>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</si>
  <si>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</si>
  <si>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</si>
  <si>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</si>
  <si>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</si>
  <si>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</si>
  <si>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</si>
  <si>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</si>
  <si>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</si>
  <si>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</si>
  <si>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</si>
  <si>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</si>
  <si>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</si>
  <si>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</si>
  <si>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</si>
  <si>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</si>
  <si>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</si>
  <si>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</si>
  <si>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</si>
  <si>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</si>
  <si>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</si>
  <si>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</si>
  <si>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</si>
  <si>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</si>
  <si>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</si>
  <si>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</si>
  <si>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</si>
  <si>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</si>
  <si>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</si>
  <si>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</si>
  <si>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</si>
  <si>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</si>
  <si>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</si>
  <si>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</si>
  <si>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</si>
  <si>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</si>
  <si>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</si>
  <si>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</si>
  <si>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</si>
  <si>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</si>
  <si>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</si>
  <si>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</si>
  <si>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</si>
  <si>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</si>
  <si>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</si>
  <si>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</si>
  <si>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</si>
  <si>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</si>
  <si>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</si>
  <si>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</si>
  <si>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</si>
  <si>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</si>
  <si>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</si>
  <si>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</si>
  <si>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</si>
  <si>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</si>
  <si>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</si>
  <si>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</si>
  <si>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</si>
  <si>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</si>
  <si>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</si>
  <si>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</si>
  <si>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</si>
  <si>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</si>
  <si>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</si>
  <si>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</si>
  <si>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</si>
  <si>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</si>
  <si>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</si>
  <si>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</si>
  <si>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</si>
  <si>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</si>
  <si>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</si>
  <si>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</si>
  <si>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</si>
  <si>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</si>
  <si>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</si>
  <si>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</si>
  <si>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</si>
  <si>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</si>
  <si>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</si>
  <si>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</si>
  <si>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</si>
  <si>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</si>
  <si>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</si>
  <si>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</si>
  <si>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</si>
  <si>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</si>
  <si>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</si>
  <si>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</si>
  <si>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</si>
  <si>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</si>
  <si>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</si>
  <si>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</si>
  <si>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</si>
  <si>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</si>
  <si>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</si>
  <si>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</si>
  <si>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</si>
  <si>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</si>
  <si>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</si>
  <si>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</si>
  <si>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</si>
  <si>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</si>
  <si>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</si>
  <si>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</si>
  <si>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</si>
  <si>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</si>
  <si>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</si>
  <si>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</si>
  <si>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</si>
  <si>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</si>
  <si>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</si>
  <si>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</si>
  <si>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</si>
  <si>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</si>
  <si>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</si>
  <si>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</si>
  <si>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</si>
  <si>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</si>
  <si>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</si>
  <si>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</si>
  <si>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</si>
  <si>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</si>
  <si>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</si>
  <si>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</si>
  <si>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</si>
  <si>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</si>
  <si>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</si>
  <si>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</si>
  <si>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</si>
  <si>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</si>
  <si>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</si>
  <si>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</si>
  <si>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</si>
  <si>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</si>
  <si>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</si>
  <si>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</si>
  <si>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</si>
  <si>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</si>
  <si>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</si>
  <si>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</si>
  <si>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</si>
  <si>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</si>
  <si>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</si>
  <si>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</si>
  <si>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</si>
  <si>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</si>
  <si>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</si>
  <si>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</si>
  <si>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</si>
  <si>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</si>
  <si>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</si>
  <si>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</si>
  <si>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</si>
  <si>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</si>
  <si>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</si>
  <si>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</si>
  <si>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</si>
  <si>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</si>
  <si>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</si>
  <si>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</si>
  <si>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</si>
  <si>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</si>
  <si>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</si>
  <si>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</si>
  <si>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</si>
  <si>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</si>
  <si>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</si>
  <si>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</si>
  <si>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</si>
  <si>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</si>
  <si>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</si>
  <si>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</si>
  <si>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</si>
  <si>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</si>
  <si>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</si>
  <si>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</si>
  <si>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</si>
  <si>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</si>
  <si>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</si>
  <si>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</si>
  <si>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</si>
  <si>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</si>
  <si>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</si>
  <si>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</si>
  <si>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</si>
  <si>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</si>
  <si>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</si>
  <si>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</si>
  <si>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</si>
  <si>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</si>
  <si>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</si>
  <si>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</si>
  <si>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</si>
  <si>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</si>
  <si>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</si>
  <si>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</si>
  <si>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</si>
  <si>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</si>
  <si>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</si>
  <si>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</si>
  <si>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</si>
  <si>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</si>
  <si>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</si>
  <si>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</si>
  <si>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</si>
  <si>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</si>
  <si>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</si>
  <si>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</si>
  <si>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</si>
  <si>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</si>
  <si>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</si>
  <si>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</si>
  <si>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</si>
  <si>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</si>
  <si>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</si>
  <si>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</si>
  <si>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</si>
  <si>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</si>
  <si>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</si>
  <si>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</si>
  <si>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</si>
  <si>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</si>
  <si>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</si>
  <si>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</si>
  <si>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</si>
  <si>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</si>
  <si>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</si>
  <si>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</si>
  <si>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</si>
  <si>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</si>
  <si>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</si>
  <si>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</si>
  <si>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</si>
  <si>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</si>
  <si>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</si>
  <si>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</si>
  <si>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</si>
  <si>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</si>
  <si>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</si>
  <si>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</si>
  <si>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</si>
  <si>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</si>
  <si>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</si>
  <si>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</si>
  <si>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</si>
  <si>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</si>
  <si>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</si>
  <si>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</si>
  <si>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</si>
  <si>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</si>
  <si>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</si>
  <si>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</si>
  <si>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</si>
  <si>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</si>
  <si>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</si>
  <si>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</si>
  <si>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</si>
  <si>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</si>
  <si>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</si>
  <si>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</si>
  <si>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</si>
  <si>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</si>
  <si>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</si>
  <si>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</si>
  <si>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</si>
  <si>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</si>
  <si>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</si>
  <si>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</si>
  <si>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</si>
  <si>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</si>
  <si>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</si>
  <si>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</si>
  <si>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</si>
  <si>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</si>
  <si>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</si>
  <si>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</si>
  <si>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</si>
  <si>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</si>
  <si>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</si>
  <si>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</si>
  <si>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</si>
  <si>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</si>
  <si>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</si>
  <si>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</si>
  <si>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</si>
  <si>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</si>
  <si>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</si>
  <si>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</si>
  <si>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</si>
  <si>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</si>
  <si>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</si>
  <si>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</si>
  <si>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</si>
  <si>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</si>
  <si>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</si>
  <si>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</si>
  <si>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</si>
  <si>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</si>
  <si>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</si>
  <si>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</si>
  <si>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</si>
  <si>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</si>
  <si>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</si>
  <si>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</si>
  <si>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</si>
  <si>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</si>
  <si>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</si>
  <si>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</si>
  <si>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</si>
  <si>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</si>
  <si>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</si>
  <si>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</si>
  <si>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</si>
  <si>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</si>
  <si>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</si>
  <si>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</si>
  <si>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</si>
  <si>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</si>
  <si>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</si>
  <si>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</si>
  <si>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</si>
  <si>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</si>
  <si>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</si>
  <si>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</si>
  <si>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</si>
  <si>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</si>
  <si>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</si>
  <si>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</si>
  <si>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</si>
  <si>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</si>
  <si>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</si>
  <si>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</si>
  <si>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</si>
  <si>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</si>
  <si>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</si>
  <si>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</si>
  <si>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</si>
  <si>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</si>
  <si>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</si>
  <si>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</si>
  <si>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</si>
  <si>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</si>
  <si>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</si>
  <si>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Total Top 19</t>
  </si>
  <si>
    <t>STATEMENT OF CAPITAL AND OPERATING EXPENDITURE AS AT 31 MARCH 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</si>
</sst>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"/>
    <numFmt numFmtId="177" formatCode="##,##0_);\(##,##0\);0_)"/>
    <numFmt numFmtId="178" formatCode="#,###.0\%"/>
    <numFmt numFmtId="179" formatCode="_(* #,##0_);_(* \(#,##0\);_(* &quot;- &quot;?_);_(@_)"/>
    <numFmt numFmtId="180" formatCode="0.0%;\(0.0%\);_(* &quot;- &quot;?_);_(@_)"/>
    <numFmt numFmtId="181" formatCode="#,###.0%"/>
    <numFmt numFmtId="182" formatCode="_(* #,##0,_);_(* \(#,##0,\);_(* &quot;- &quot;?_);_(@_)"/>
    <numFmt numFmtId="183" formatCode="0.0%;\(0.0%\);_(* &quot; 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 horizontal="left" indent="2"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indent="1"/>
      <protection/>
    </xf>
    <xf numFmtId="0" fontId="0" fillId="0" borderId="24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45" fillId="0" borderId="20" xfId="0" applyFont="1" applyBorder="1" applyAlignment="1" applyProtection="1">
      <alignment wrapText="1"/>
      <protection/>
    </xf>
    <xf numFmtId="0" fontId="45" fillId="0" borderId="20" xfId="0" applyFont="1" applyBorder="1" applyAlignment="1" applyProtection="1">
      <alignment horizontal="left" wrapText="1" indent="1"/>
      <protection/>
    </xf>
    <xf numFmtId="0" fontId="46" fillId="0" borderId="20" xfId="0" applyFont="1" applyBorder="1" applyAlignment="1" applyProtection="1">
      <alignment wrapText="1"/>
      <protection/>
    </xf>
    <xf numFmtId="0" fontId="46" fillId="0" borderId="20" xfId="0" applyFont="1" applyBorder="1" applyAlignment="1" applyProtection="1">
      <alignment horizontal="left" wrapText="1" indent="1"/>
      <protection/>
    </xf>
    <xf numFmtId="0" fontId="46" fillId="0" borderId="24" xfId="0" applyFont="1" applyBorder="1" applyAlignment="1" applyProtection="1">
      <alignment wrapText="1"/>
      <protection/>
    </xf>
    <xf numFmtId="0" fontId="45" fillId="0" borderId="20" xfId="0" applyFont="1" applyBorder="1" applyAlignment="1" applyProtection="1">
      <alignment horizontal="right"/>
      <protection/>
    </xf>
    <xf numFmtId="0" fontId="45" fillId="0" borderId="20" xfId="0" applyFont="1" applyBorder="1" applyAlignment="1" applyProtection="1">
      <alignment horizontal="left"/>
      <protection/>
    </xf>
    <xf numFmtId="0" fontId="45" fillId="0" borderId="24" xfId="0" applyFont="1" applyBorder="1" applyAlignment="1" applyProtection="1">
      <alignment horizontal="right"/>
      <protection/>
    </xf>
    <xf numFmtId="0" fontId="45" fillId="0" borderId="15" xfId="0" applyFont="1" applyBorder="1" applyAlignment="1" applyProtection="1">
      <alignment horizontal="right"/>
      <protection/>
    </xf>
    <xf numFmtId="0" fontId="45" fillId="0" borderId="15" xfId="0" applyFont="1" applyBorder="1" applyAlignment="1" applyProtection="1">
      <alignment horizontal="left"/>
      <protection/>
    </xf>
    <xf numFmtId="0" fontId="45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82" fontId="5" fillId="0" borderId="27" xfId="0" applyNumberFormat="1" applyFont="1" applyFill="1" applyBorder="1" applyAlignment="1" applyProtection="1">
      <alignment/>
      <protection/>
    </xf>
    <xf numFmtId="182" fontId="5" fillId="0" borderId="28" xfId="0" applyNumberFormat="1" applyFont="1" applyFill="1" applyBorder="1" applyAlignment="1" applyProtection="1">
      <alignment/>
      <protection/>
    </xf>
    <xf numFmtId="182" fontId="5" fillId="0" borderId="29" xfId="0" applyNumberFormat="1" applyFont="1" applyFill="1" applyBorder="1" applyAlignment="1" applyProtection="1">
      <alignment/>
      <protection/>
    </xf>
    <xf numFmtId="182" fontId="5" fillId="0" borderId="30" xfId="0" applyNumberFormat="1" applyFont="1" applyFill="1" applyBorder="1" applyAlignment="1" applyProtection="1">
      <alignment/>
      <protection/>
    </xf>
    <xf numFmtId="182" fontId="7" fillId="0" borderId="27" xfId="0" applyNumberFormat="1" applyFont="1" applyFill="1" applyBorder="1" applyAlignment="1" applyProtection="1">
      <alignment/>
      <protection/>
    </xf>
    <xf numFmtId="182" fontId="7" fillId="0" borderId="28" xfId="0" applyNumberFormat="1" applyFont="1" applyFill="1" applyBorder="1" applyAlignment="1" applyProtection="1">
      <alignment/>
      <protection/>
    </xf>
    <xf numFmtId="182" fontId="7" fillId="0" borderId="30" xfId="0" applyNumberFormat="1" applyFont="1" applyFill="1" applyBorder="1" applyAlignment="1" applyProtection="1">
      <alignment/>
      <protection/>
    </xf>
    <xf numFmtId="182" fontId="7" fillId="0" borderId="13" xfId="0" applyNumberFormat="1" applyFont="1" applyBorder="1" applyAlignment="1" applyProtection="1">
      <alignment/>
      <protection/>
    </xf>
    <xf numFmtId="182" fontId="7" fillId="0" borderId="31" xfId="0" applyNumberFormat="1" applyFont="1" applyBorder="1" applyAlignment="1" applyProtection="1">
      <alignment/>
      <protection/>
    </xf>
    <xf numFmtId="182" fontId="7" fillId="0" borderId="16" xfId="0" applyNumberFormat="1" applyFont="1" applyBorder="1" applyAlignment="1" applyProtection="1">
      <alignment/>
      <protection/>
    </xf>
    <xf numFmtId="182" fontId="7" fillId="0" borderId="32" xfId="0" applyNumberFormat="1" applyFont="1" applyBorder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46" fillId="0" borderId="27" xfId="0" applyNumberFormat="1" applyFont="1" applyBorder="1" applyAlignment="1" applyProtection="1">
      <alignment horizontal="right" wrapText="1"/>
      <protection/>
    </xf>
    <xf numFmtId="182" fontId="46" fillId="0" borderId="28" xfId="0" applyNumberFormat="1" applyFont="1" applyBorder="1" applyAlignment="1" applyProtection="1">
      <alignment horizontal="right" wrapText="1"/>
      <protection/>
    </xf>
    <xf numFmtId="182" fontId="46" fillId="0" borderId="30" xfId="0" applyNumberFormat="1" applyFont="1" applyBorder="1" applyAlignment="1" applyProtection="1">
      <alignment horizontal="right"/>
      <protection/>
    </xf>
    <xf numFmtId="182" fontId="46" fillId="0" borderId="28" xfId="0" applyNumberFormat="1" applyFont="1" applyBorder="1" applyAlignment="1" applyProtection="1">
      <alignment horizontal="right"/>
      <protection/>
    </xf>
    <xf numFmtId="182" fontId="45" fillId="0" borderId="27" xfId="0" applyNumberFormat="1" applyFont="1" applyBorder="1" applyAlignment="1" applyProtection="1">
      <alignment horizontal="right"/>
      <protection/>
    </xf>
    <xf numFmtId="182" fontId="45" fillId="0" borderId="28" xfId="0" applyNumberFormat="1" applyFont="1" applyBorder="1" applyAlignment="1" applyProtection="1">
      <alignment horizontal="right"/>
      <protection/>
    </xf>
    <xf numFmtId="182" fontId="45" fillId="0" borderId="30" xfId="0" applyNumberFormat="1" applyFont="1" applyBorder="1" applyAlignment="1" applyProtection="1">
      <alignment horizontal="right"/>
      <protection/>
    </xf>
    <xf numFmtId="182" fontId="45" fillId="0" borderId="32" xfId="0" applyNumberFormat="1" applyFont="1" applyBorder="1" applyAlignment="1" applyProtection="1">
      <alignment horizontal="right"/>
      <protection/>
    </xf>
    <xf numFmtId="182" fontId="45" fillId="0" borderId="31" xfId="0" applyNumberFormat="1" applyFont="1" applyBorder="1" applyAlignment="1" applyProtection="1">
      <alignment horizontal="right"/>
      <protection/>
    </xf>
    <xf numFmtId="182" fontId="45" fillId="0" borderId="33" xfId="0" applyNumberFormat="1" applyFont="1" applyBorder="1" applyAlignment="1" applyProtection="1">
      <alignment horizontal="right"/>
      <protection/>
    </xf>
    <xf numFmtId="182" fontId="0" fillId="0" borderId="0" xfId="0" applyNumberFormat="1" applyFont="1" applyAlignment="1" applyProtection="1">
      <alignment/>
      <protection/>
    </xf>
    <xf numFmtId="182" fontId="5" fillId="0" borderId="32" xfId="0" applyNumberFormat="1" applyFont="1" applyFill="1" applyBorder="1" applyAlignment="1" applyProtection="1">
      <alignment/>
      <protection/>
    </xf>
    <xf numFmtId="182" fontId="5" fillId="0" borderId="31" xfId="0" applyNumberFormat="1" applyFont="1" applyFill="1" applyBorder="1" applyAlignment="1" applyProtection="1">
      <alignment/>
      <protection/>
    </xf>
    <xf numFmtId="182" fontId="5" fillId="0" borderId="33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183" fontId="5" fillId="0" borderId="25" xfId="0" applyNumberFormat="1" applyFont="1" applyFill="1" applyBorder="1" applyAlignment="1" applyProtection="1">
      <alignment/>
      <protection/>
    </xf>
    <xf numFmtId="183" fontId="7" fillId="0" borderId="25" xfId="0" applyNumberFormat="1" applyFont="1" applyFill="1" applyBorder="1" applyAlignment="1" applyProtection="1">
      <alignment/>
      <protection/>
    </xf>
    <xf numFmtId="183" fontId="7" fillId="0" borderId="34" xfId="0" applyNumberFormat="1" applyFont="1" applyBorder="1" applyAlignment="1" applyProtection="1">
      <alignment/>
      <protection/>
    </xf>
    <xf numFmtId="183" fontId="5" fillId="0" borderId="0" xfId="0" applyNumberFormat="1" applyFon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3" fontId="46" fillId="0" borderId="30" xfId="0" applyNumberFormat="1" applyFont="1" applyBorder="1" applyAlignment="1" applyProtection="1">
      <alignment horizontal="right" wrapText="1"/>
      <protection/>
    </xf>
    <xf numFmtId="183" fontId="45" fillId="0" borderId="30" xfId="0" applyNumberFormat="1" applyFont="1" applyBorder="1" applyAlignment="1" applyProtection="1">
      <alignment horizontal="right"/>
      <protection/>
    </xf>
    <xf numFmtId="183" fontId="45" fillId="0" borderId="33" xfId="0" applyNumberFormat="1" applyFont="1" applyBorder="1" applyAlignment="1" applyProtection="1">
      <alignment horizontal="right"/>
      <protection/>
    </xf>
    <xf numFmtId="183" fontId="0" fillId="0" borderId="0" xfId="0" applyNumberFormat="1" applyFont="1" applyAlignment="1" applyProtection="1">
      <alignment/>
      <protection/>
    </xf>
    <xf numFmtId="183" fontId="5" fillId="0" borderId="14" xfId="0" applyNumberFormat="1" applyFont="1" applyFill="1" applyBorder="1" applyAlignment="1" applyProtection="1">
      <alignment/>
      <protection/>
    </xf>
    <xf numFmtId="183" fontId="5" fillId="0" borderId="26" xfId="0" applyNumberFormat="1" applyFont="1" applyFill="1" applyBorder="1" applyAlignment="1" applyProtection="1">
      <alignment/>
      <protection/>
    </xf>
    <xf numFmtId="182" fontId="6" fillId="0" borderId="27" xfId="0" applyNumberFormat="1" applyFont="1" applyBorder="1" applyAlignment="1" applyProtection="1">
      <alignment horizontal="right" wrapText="1"/>
      <protection/>
    </xf>
    <xf numFmtId="182" fontId="6" fillId="0" borderId="0" xfId="0" applyNumberFormat="1" applyFont="1" applyAlignment="1" applyProtection="1">
      <alignment horizontal="right" wrapText="1"/>
      <protection/>
    </xf>
    <xf numFmtId="182" fontId="6" fillId="0" borderId="28" xfId="0" applyNumberFormat="1" applyFont="1" applyBorder="1" applyAlignment="1" applyProtection="1">
      <alignment horizontal="right" wrapText="1"/>
      <protection/>
    </xf>
    <xf numFmtId="182" fontId="4" fillId="0" borderId="27" xfId="0" applyNumberFormat="1" applyFont="1" applyBorder="1" applyAlignment="1" applyProtection="1">
      <alignment horizontal="right"/>
      <protection/>
    </xf>
    <xf numFmtId="182" fontId="4" fillId="0" borderId="0" xfId="0" applyNumberFormat="1" applyFont="1" applyAlignment="1" applyProtection="1">
      <alignment horizontal="right"/>
      <protection/>
    </xf>
    <xf numFmtId="182" fontId="4" fillId="0" borderId="28" xfId="0" applyNumberFormat="1" applyFont="1" applyBorder="1" applyAlignment="1" applyProtection="1">
      <alignment horizontal="right"/>
      <protection/>
    </xf>
    <xf numFmtId="182" fontId="4" fillId="0" borderId="27" xfId="0" applyNumberFormat="1" applyFont="1" applyBorder="1" applyAlignment="1" applyProtection="1">
      <alignment horizontal="right" wrapText="1"/>
      <protection/>
    </xf>
    <xf numFmtId="182" fontId="4" fillId="0" borderId="0" xfId="0" applyNumberFormat="1" applyFont="1" applyAlignment="1" applyProtection="1">
      <alignment horizontal="right" wrapText="1"/>
      <protection/>
    </xf>
    <xf numFmtId="182" fontId="4" fillId="0" borderId="28" xfId="0" applyNumberFormat="1" applyFont="1" applyBorder="1" applyAlignment="1" applyProtection="1">
      <alignment horizontal="right" wrapText="1"/>
      <protection/>
    </xf>
    <xf numFmtId="182" fontId="6" fillId="0" borderId="32" xfId="0" applyNumberFormat="1" applyFont="1" applyBorder="1" applyAlignment="1" applyProtection="1">
      <alignment horizontal="right" wrapText="1"/>
      <protection/>
    </xf>
    <xf numFmtId="182" fontId="6" fillId="0" borderId="16" xfId="0" applyNumberFormat="1" applyFont="1" applyBorder="1" applyAlignment="1" applyProtection="1">
      <alignment horizontal="right" wrapText="1"/>
      <protection/>
    </xf>
    <xf numFmtId="182" fontId="6" fillId="0" borderId="31" xfId="0" applyNumberFormat="1" applyFont="1" applyBorder="1" applyAlignment="1" applyProtection="1">
      <alignment horizontal="right" wrapText="1"/>
      <protection/>
    </xf>
    <xf numFmtId="182" fontId="6" fillId="0" borderId="26" xfId="0" applyNumberFormat="1" applyFont="1" applyBorder="1" applyAlignment="1" applyProtection="1">
      <alignment horizontal="right" wrapText="1"/>
      <protection/>
    </xf>
    <xf numFmtId="183" fontId="6" fillId="0" borderId="26" xfId="0" applyNumberFormat="1" applyFont="1" applyBorder="1" applyAlignment="1" applyProtection="1">
      <alignment horizontal="right" wrapText="1"/>
      <protection/>
    </xf>
    <xf numFmtId="182" fontId="46" fillId="0" borderId="27" xfId="0" applyNumberFormat="1" applyFont="1" applyBorder="1" applyAlignment="1" applyProtection="1">
      <alignment horizontal="right"/>
      <protection/>
    </xf>
    <xf numFmtId="182" fontId="46" fillId="0" borderId="30" xfId="0" applyNumberFormat="1" applyFont="1" applyBorder="1" applyAlignment="1" applyProtection="1">
      <alignment horizontal="right" wrapText="1"/>
      <protection/>
    </xf>
    <xf numFmtId="183" fontId="46" fillId="0" borderId="27" xfId="0" applyNumberFormat="1" applyFont="1" applyBorder="1" applyAlignment="1" applyProtection="1">
      <alignment horizontal="right" wrapText="1"/>
      <protection/>
    </xf>
    <xf numFmtId="183" fontId="46" fillId="0" borderId="29" xfId="0" applyNumberFormat="1" applyFont="1" applyBorder="1" applyAlignment="1" applyProtection="1">
      <alignment horizontal="right" wrapText="1"/>
      <protection/>
    </xf>
    <xf numFmtId="183" fontId="45" fillId="0" borderId="27" xfId="0" applyNumberFormat="1" applyFont="1" applyBorder="1" applyAlignment="1" applyProtection="1">
      <alignment horizontal="right"/>
      <protection/>
    </xf>
    <xf numFmtId="183" fontId="45" fillId="0" borderId="29" xfId="0" applyNumberFormat="1" applyFont="1" applyBorder="1" applyAlignment="1" applyProtection="1">
      <alignment horizontal="right"/>
      <protection/>
    </xf>
    <xf numFmtId="183" fontId="45" fillId="0" borderId="32" xfId="0" applyNumberFormat="1" applyFont="1" applyBorder="1" applyAlignment="1" applyProtection="1">
      <alignment horizontal="right"/>
      <protection/>
    </xf>
    <xf numFmtId="183" fontId="45" fillId="0" borderId="34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showGridLines="0" tabSelected="1" zoomScalePageLayoutView="0" workbookViewId="0" topLeftCell="A1">
      <selection activeCell="B3" sqref="B3:AK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 t="s">
        <v>613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2"/>
      <c r="AM2" s="2"/>
      <c r="AN2" s="2"/>
      <c r="AO2" s="2"/>
    </row>
    <row r="3" spans="1:41" s="7" customFormat="1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20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21</v>
      </c>
      <c r="C9" s="39" t="s">
        <v>22</v>
      </c>
      <c r="D9" s="72">
        <v>24926069143</v>
      </c>
      <c r="E9" s="73">
        <v>6960145720</v>
      </c>
      <c r="F9" s="74">
        <f>$D9+$E9</f>
        <v>31886214863</v>
      </c>
      <c r="G9" s="72">
        <v>25660905146</v>
      </c>
      <c r="H9" s="73">
        <v>8087343573</v>
      </c>
      <c r="I9" s="75">
        <f>$G9+$H9</f>
        <v>33748248719</v>
      </c>
      <c r="J9" s="72">
        <v>4736317584</v>
      </c>
      <c r="K9" s="73">
        <v>1129362730</v>
      </c>
      <c r="L9" s="73">
        <f>$J9+$K9</f>
        <v>5865680314</v>
      </c>
      <c r="M9" s="100">
        <f>IF($F9=0,0,$L9/$F9)</f>
        <v>0.1839566201006315</v>
      </c>
      <c r="N9" s="111">
        <v>5393818705</v>
      </c>
      <c r="O9" s="112">
        <v>1647598962</v>
      </c>
      <c r="P9" s="113">
        <f>$N9+$O9</f>
        <v>7041417667</v>
      </c>
      <c r="Q9" s="100">
        <f>IF($F9=0,0,$P9/$F9)</f>
        <v>0.22082952452191784</v>
      </c>
      <c r="R9" s="111">
        <v>5303855136</v>
      </c>
      <c r="S9" s="113">
        <v>1943284629</v>
      </c>
      <c r="T9" s="113">
        <f>$R9+$S9</f>
        <v>7247139765</v>
      </c>
      <c r="U9" s="100">
        <f>IF($I9=0,0,$T9/$I9)</f>
        <v>0.21474120999114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f>$J9+$N9+$R9</f>
        <v>15433991425</v>
      </c>
      <c r="AA9" s="73">
        <f>$K9+$O9+$S9</f>
        <v>4720246321</v>
      </c>
      <c r="AB9" s="73">
        <f>$Z9+$AA9</f>
        <v>20154237746</v>
      </c>
      <c r="AC9" s="100">
        <f>IF($I9=0,0,$AB9/$I9)</f>
        <v>0.597193588141755</v>
      </c>
      <c r="AD9" s="72">
        <v>16310266494</v>
      </c>
      <c r="AE9" s="73">
        <v>7707884180</v>
      </c>
      <c r="AF9" s="73">
        <f>$AD9+$AE9</f>
        <v>24018150674</v>
      </c>
      <c r="AG9" s="73">
        <v>44106586694</v>
      </c>
      <c r="AH9" s="73">
        <v>44106586694</v>
      </c>
      <c r="AI9" s="73">
        <v>8528694277</v>
      </c>
      <c r="AJ9" s="100">
        <f>IF($AH9=0,0,$AI9/$AH9)</f>
        <v>0.19336554733128314</v>
      </c>
      <c r="AK9" s="100">
        <f>IF($AF9=0,0,(($T9/$AF9)-1))</f>
        <v>-0.698264039418941</v>
      </c>
      <c r="AL9" s="12"/>
      <c r="AM9" s="12"/>
      <c r="AN9" s="12"/>
      <c r="AO9" s="12"/>
    </row>
    <row r="10" spans="1:41" s="13" customFormat="1" ht="12.75">
      <c r="A10" s="29"/>
      <c r="B10" s="38" t="s">
        <v>23</v>
      </c>
      <c r="C10" s="39" t="s">
        <v>24</v>
      </c>
      <c r="D10" s="72">
        <v>20766341583</v>
      </c>
      <c r="E10" s="73">
        <v>4038676356</v>
      </c>
      <c r="F10" s="75">
        <f aca="true" t="shared" si="0" ref="F10:F18">$D10+$E10</f>
        <v>24805017939</v>
      </c>
      <c r="G10" s="72">
        <v>20933445286</v>
      </c>
      <c r="H10" s="73">
        <v>3340251995</v>
      </c>
      <c r="I10" s="75">
        <f aca="true" t="shared" si="1" ref="I10:I18">$G10+$H10</f>
        <v>24273697281</v>
      </c>
      <c r="J10" s="72">
        <v>3851212086</v>
      </c>
      <c r="K10" s="73">
        <v>246760084</v>
      </c>
      <c r="L10" s="73">
        <f aca="true" t="shared" si="2" ref="L10:L18">$J10+$K10</f>
        <v>4097972170</v>
      </c>
      <c r="M10" s="100">
        <f aca="true" t="shared" si="3" ref="M10:M18">IF($F10=0,0,$L10/$F10)</f>
        <v>0.16520738586352368</v>
      </c>
      <c r="N10" s="111">
        <v>3936196306</v>
      </c>
      <c r="O10" s="112">
        <v>421606223</v>
      </c>
      <c r="P10" s="113">
        <f aca="true" t="shared" si="4" ref="P10:P18">$N10+$O10</f>
        <v>4357802529</v>
      </c>
      <c r="Q10" s="100">
        <f aca="true" t="shared" si="5" ref="Q10:Q18">IF($F10=0,0,$P10/$F10)</f>
        <v>0.1756822970141211</v>
      </c>
      <c r="R10" s="111">
        <v>4383157703</v>
      </c>
      <c r="S10" s="113">
        <v>393854110</v>
      </c>
      <c r="T10" s="113">
        <f aca="true" t="shared" si="6" ref="T10:T18">$R10+$S10</f>
        <v>4777011813</v>
      </c>
      <c r="U10" s="100">
        <f aca="true" t="shared" si="7" ref="U10:U18">IF($I10=0,0,$T10/$I10)</f>
        <v>0.19679786551260814</v>
      </c>
      <c r="V10" s="111">
        <v>0</v>
      </c>
      <c r="W10" s="113">
        <v>0</v>
      </c>
      <c r="X10" s="113">
        <f aca="true" t="shared" si="8" ref="X10:X18">$V10+$W10</f>
        <v>0</v>
      </c>
      <c r="Y10" s="100">
        <f aca="true" t="shared" si="9" ref="Y10:Y18">IF($I10=0,0,$X10/$I10)</f>
        <v>0</v>
      </c>
      <c r="Z10" s="72">
        <f aca="true" t="shared" si="10" ref="Z10:Z18">$J10+$N10+$R10</f>
        <v>12170566095</v>
      </c>
      <c r="AA10" s="73">
        <f aca="true" t="shared" si="11" ref="AA10:AA18">$K10+$O10+$S10</f>
        <v>1062220417</v>
      </c>
      <c r="AB10" s="73">
        <f aca="true" t="shared" si="12" ref="AB10:AB18">$Z10+$AA10</f>
        <v>13232786512</v>
      </c>
      <c r="AC10" s="100">
        <f aca="true" t="shared" si="13" ref="AC10:AC18">IF($I10=0,0,$AB10/$I10)</f>
        <v>0.5451491941591377</v>
      </c>
      <c r="AD10" s="72">
        <v>11647197206</v>
      </c>
      <c r="AE10" s="73">
        <v>3086662787</v>
      </c>
      <c r="AF10" s="73">
        <f aca="true" t="shared" si="14" ref="AF10:AF18">$AD10+$AE10</f>
        <v>14733859993</v>
      </c>
      <c r="AG10" s="73">
        <v>25552900366</v>
      </c>
      <c r="AH10" s="73">
        <v>25552900366</v>
      </c>
      <c r="AI10" s="73">
        <v>4025962599</v>
      </c>
      <c r="AJ10" s="100">
        <f aca="true" t="shared" si="15" ref="AJ10:AJ18">IF($AH10=0,0,$AI10/$AH10)</f>
        <v>0.15755403658039685</v>
      </c>
      <c r="AK10" s="100">
        <f aca="true" t="shared" si="16" ref="AK10:AK18">IF($AF10=0,0,(($T10/$AF10)-1))</f>
        <v>-0.6757800185919005</v>
      </c>
      <c r="AL10" s="12"/>
      <c r="AM10" s="12"/>
      <c r="AN10" s="12"/>
      <c r="AO10" s="12"/>
    </row>
    <row r="11" spans="1:41" s="13" customFormat="1" ht="12.75">
      <c r="A11" s="29"/>
      <c r="B11" s="38" t="s">
        <v>25</v>
      </c>
      <c r="C11" s="39" t="s">
        <v>26</v>
      </c>
      <c r="D11" s="72">
        <v>164661279616</v>
      </c>
      <c r="E11" s="73">
        <v>15423965907</v>
      </c>
      <c r="F11" s="75">
        <f t="shared" si="0"/>
        <v>180085245523</v>
      </c>
      <c r="G11" s="72">
        <v>164310168971</v>
      </c>
      <c r="H11" s="73">
        <v>16365555488</v>
      </c>
      <c r="I11" s="75">
        <f t="shared" si="1"/>
        <v>180675724459</v>
      </c>
      <c r="J11" s="72">
        <v>41612250639</v>
      </c>
      <c r="K11" s="73">
        <v>1441477721</v>
      </c>
      <c r="L11" s="73">
        <f t="shared" si="2"/>
        <v>43053728360</v>
      </c>
      <c r="M11" s="100">
        <f t="shared" si="3"/>
        <v>0.2390741575466897</v>
      </c>
      <c r="N11" s="111">
        <v>38106212635</v>
      </c>
      <c r="O11" s="112">
        <v>3447541656</v>
      </c>
      <c r="P11" s="113">
        <f t="shared" si="4"/>
        <v>41553754291</v>
      </c>
      <c r="Q11" s="100">
        <f t="shared" si="5"/>
        <v>0.23074491289011717</v>
      </c>
      <c r="R11" s="111">
        <v>38630028727</v>
      </c>
      <c r="S11" s="113">
        <v>2867213818</v>
      </c>
      <c r="T11" s="113">
        <f t="shared" si="6"/>
        <v>41497242545</v>
      </c>
      <c r="U11" s="100">
        <f t="shared" si="7"/>
        <v>0.22967801938669852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f t="shared" si="10"/>
        <v>118348492001</v>
      </c>
      <c r="AA11" s="73">
        <f t="shared" si="11"/>
        <v>7756233195</v>
      </c>
      <c r="AB11" s="73">
        <f t="shared" si="12"/>
        <v>126104725196</v>
      </c>
      <c r="AC11" s="100">
        <f t="shared" si="13"/>
        <v>0.6979616413527454</v>
      </c>
      <c r="AD11" s="72">
        <v>104607951633</v>
      </c>
      <c r="AE11" s="73">
        <v>5763584830</v>
      </c>
      <c r="AF11" s="73">
        <f t="shared" si="14"/>
        <v>110371536463</v>
      </c>
      <c r="AG11" s="73">
        <v>167312714498</v>
      </c>
      <c r="AH11" s="73">
        <v>167312714498</v>
      </c>
      <c r="AI11" s="73">
        <v>35807889793</v>
      </c>
      <c r="AJ11" s="100">
        <f t="shared" si="15"/>
        <v>0.21401774455956266</v>
      </c>
      <c r="AK11" s="100">
        <f t="shared" si="16"/>
        <v>-0.6240222445493346</v>
      </c>
      <c r="AL11" s="12"/>
      <c r="AM11" s="12"/>
      <c r="AN11" s="12"/>
      <c r="AO11" s="12"/>
    </row>
    <row r="12" spans="1:41" s="13" customFormat="1" ht="12.75">
      <c r="A12" s="29"/>
      <c r="B12" s="38" t="s">
        <v>27</v>
      </c>
      <c r="C12" s="39" t="s">
        <v>28</v>
      </c>
      <c r="D12" s="72">
        <v>72176330307</v>
      </c>
      <c r="E12" s="73">
        <v>11021103118</v>
      </c>
      <c r="F12" s="75">
        <f t="shared" si="0"/>
        <v>83197433425</v>
      </c>
      <c r="G12" s="72">
        <v>73309486020</v>
      </c>
      <c r="H12" s="73">
        <v>15811107490</v>
      </c>
      <c r="I12" s="75">
        <f t="shared" si="1"/>
        <v>89120593510</v>
      </c>
      <c r="J12" s="72">
        <v>20894783191</v>
      </c>
      <c r="K12" s="73">
        <v>1628942757</v>
      </c>
      <c r="L12" s="73">
        <f t="shared" si="2"/>
        <v>22523725948</v>
      </c>
      <c r="M12" s="100">
        <f t="shared" si="3"/>
        <v>0.27072621138372577</v>
      </c>
      <c r="N12" s="111">
        <v>16899869972</v>
      </c>
      <c r="O12" s="112">
        <v>2684107912</v>
      </c>
      <c r="P12" s="113">
        <f t="shared" si="4"/>
        <v>19583977884</v>
      </c>
      <c r="Q12" s="100">
        <f t="shared" si="5"/>
        <v>0.23539161098826888</v>
      </c>
      <c r="R12" s="111">
        <v>20160739021</v>
      </c>
      <c r="S12" s="113">
        <v>2296047978</v>
      </c>
      <c r="T12" s="113">
        <f t="shared" si="6"/>
        <v>22456786999</v>
      </c>
      <c r="U12" s="100">
        <f t="shared" si="7"/>
        <v>0.25198201801113657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f t="shared" si="10"/>
        <v>57955392184</v>
      </c>
      <c r="AA12" s="73">
        <f t="shared" si="11"/>
        <v>6609098647</v>
      </c>
      <c r="AB12" s="73">
        <f t="shared" si="12"/>
        <v>64564490831</v>
      </c>
      <c r="AC12" s="100">
        <f t="shared" si="13"/>
        <v>0.7244620832081351</v>
      </c>
      <c r="AD12" s="72">
        <v>41891269205</v>
      </c>
      <c r="AE12" s="73">
        <v>25150762653</v>
      </c>
      <c r="AF12" s="73">
        <f t="shared" si="14"/>
        <v>67042031858</v>
      </c>
      <c r="AG12" s="73">
        <v>86777176423</v>
      </c>
      <c r="AH12" s="73">
        <v>86777176423</v>
      </c>
      <c r="AI12" s="73">
        <v>15912103115</v>
      </c>
      <c r="AJ12" s="100">
        <f t="shared" si="15"/>
        <v>0.18336737574216058</v>
      </c>
      <c r="AK12" s="100">
        <f t="shared" si="16"/>
        <v>-0.665034212468901</v>
      </c>
      <c r="AL12" s="12"/>
      <c r="AM12" s="12"/>
      <c r="AN12" s="12"/>
      <c r="AO12" s="12"/>
    </row>
    <row r="13" spans="1:41" s="13" customFormat="1" ht="12.75">
      <c r="A13" s="29"/>
      <c r="B13" s="38" t="s">
        <v>29</v>
      </c>
      <c r="C13" s="39" t="s">
        <v>30</v>
      </c>
      <c r="D13" s="72">
        <v>19292091403</v>
      </c>
      <c r="E13" s="73">
        <v>6154722049</v>
      </c>
      <c r="F13" s="75">
        <f t="shared" si="0"/>
        <v>25446813452</v>
      </c>
      <c r="G13" s="72">
        <v>20459610007</v>
      </c>
      <c r="H13" s="73">
        <v>6612355238</v>
      </c>
      <c r="I13" s="75">
        <f t="shared" si="1"/>
        <v>27071965245</v>
      </c>
      <c r="J13" s="72">
        <v>3542170864</v>
      </c>
      <c r="K13" s="73">
        <v>943484612</v>
      </c>
      <c r="L13" s="73">
        <f t="shared" si="2"/>
        <v>4485655476</v>
      </c>
      <c r="M13" s="100">
        <f t="shared" si="3"/>
        <v>0.17627572444232495</v>
      </c>
      <c r="N13" s="111">
        <v>4851521994</v>
      </c>
      <c r="O13" s="112">
        <v>2899435738</v>
      </c>
      <c r="P13" s="113">
        <f t="shared" si="4"/>
        <v>7750957732</v>
      </c>
      <c r="Q13" s="100">
        <f t="shared" si="5"/>
        <v>0.3045944336653598</v>
      </c>
      <c r="R13" s="111">
        <v>3832980927</v>
      </c>
      <c r="S13" s="113">
        <v>1440928362</v>
      </c>
      <c r="T13" s="113">
        <f t="shared" si="6"/>
        <v>5273909289</v>
      </c>
      <c r="U13" s="100">
        <f t="shared" si="7"/>
        <v>0.19481072915362335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f t="shared" si="10"/>
        <v>12226673785</v>
      </c>
      <c r="AA13" s="73">
        <f t="shared" si="11"/>
        <v>5283848712</v>
      </c>
      <c r="AB13" s="73">
        <f t="shared" si="12"/>
        <v>17510522497</v>
      </c>
      <c r="AC13" s="100">
        <f t="shared" si="13"/>
        <v>0.6468138658767697</v>
      </c>
      <c r="AD13" s="72">
        <v>10539309853</v>
      </c>
      <c r="AE13" s="73">
        <v>5570072062</v>
      </c>
      <c r="AF13" s="73">
        <f t="shared" si="14"/>
        <v>16109381915</v>
      </c>
      <c r="AG13" s="73">
        <v>25223038614</v>
      </c>
      <c r="AH13" s="73">
        <v>25223038614</v>
      </c>
      <c r="AI13" s="73">
        <v>4793633469</v>
      </c>
      <c r="AJ13" s="100">
        <f t="shared" si="15"/>
        <v>0.19004980099183225</v>
      </c>
      <c r="AK13" s="100">
        <f t="shared" si="16"/>
        <v>-0.6726187685643432</v>
      </c>
      <c r="AL13" s="12"/>
      <c r="AM13" s="12"/>
      <c r="AN13" s="12"/>
      <c r="AO13" s="12"/>
    </row>
    <row r="14" spans="1:41" s="13" customFormat="1" ht="12.75">
      <c r="A14" s="29"/>
      <c r="B14" s="38" t="s">
        <v>31</v>
      </c>
      <c r="C14" s="39" t="s">
        <v>32</v>
      </c>
      <c r="D14" s="72">
        <v>22896666016</v>
      </c>
      <c r="E14" s="73">
        <v>4105706748</v>
      </c>
      <c r="F14" s="75">
        <f t="shared" si="0"/>
        <v>27002372764</v>
      </c>
      <c r="G14" s="72">
        <v>23467488383</v>
      </c>
      <c r="H14" s="73">
        <v>4419239740</v>
      </c>
      <c r="I14" s="75">
        <f t="shared" si="1"/>
        <v>27886728123</v>
      </c>
      <c r="J14" s="72">
        <v>3878814455</v>
      </c>
      <c r="K14" s="73">
        <v>496260703</v>
      </c>
      <c r="L14" s="73">
        <f t="shared" si="2"/>
        <v>4375075158</v>
      </c>
      <c r="M14" s="100">
        <f t="shared" si="3"/>
        <v>0.16202558183453125</v>
      </c>
      <c r="N14" s="111">
        <v>5013911512</v>
      </c>
      <c r="O14" s="112">
        <v>918019458</v>
      </c>
      <c r="P14" s="113">
        <f t="shared" si="4"/>
        <v>5931930970</v>
      </c>
      <c r="Q14" s="100">
        <f t="shared" si="5"/>
        <v>0.2196818413642725</v>
      </c>
      <c r="R14" s="111">
        <v>3925967804</v>
      </c>
      <c r="S14" s="113">
        <v>648720311</v>
      </c>
      <c r="T14" s="113">
        <f t="shared" si="6"/>
        <v>4574688115</v>
      </c>
      <c r="U14" s="100">
        <f t="shared" si="7"/>
        <v>0.1640453514238896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f t="shared" si="10"/>
        <v>12818693771</v>
      </c>
      <c r="AA14" s="73">
        <f t="shared" si="11"/>
        <v>2063000472</v>
      </c>
      <c r="AB14" s="73">
        <f t="shared" si="12"/>
        <v>14881694243</v>
      </c>
      <c r="AC14" s="100">
        <f t="shared" si="13"/>
        <v>0.5336479122743015</v>
      </c>
      <c r="AD14" s="72">
        <v>11814307270</v>
      </c>
      <c r="AE14" s="73">
        <v>1601284645</v>
      </c>
      <c r="AF14" s="73">
        <f t="shared" si="14"/>
        <v>13415591915</v>
      </c>
      <c r="AG14" s="73">
        <v>24797116998</v>
      </c>
      <c r="AH14" s="73">
        <v>24797116998</v>
      </c>
      <c r="AI14" s="73">
        <v>4696636754</v>
      </c>
      <c r="AJ14" s="100">
        <f t="shared" si="15"/>
        <v>0.18940253233385176</v>
      </c>
      <c r="AK14" s="100">
        <f t="shared" si="16"/>
        <v>-0.6590021413900469</v>
      </c>
      <c r="AL14" s="12"/>
      <c r="AM14" s="12"/>
      <c r="AN14" s="12"/>
      <c r="AO14" s="12"/>
    </row>
    <row r="15" spans="1:41" s="13" customFormat="1" ht="12.75">
      <c r="A15" s="29"/>
      <c r="B15" s="38" t="s">
        <v>33</v>
      </c>
      <c r="C15" s="39" t="s">
        <v>34</v>
      </c>
      <c r="D15" s="72">
        <v>19593250420</v>
      </c>
      <c r="E15" s="73">
        <v>8129816687</v>
      </c>
      <c r="F15" s="75">
        <f t="shared" si="0"/>
        <v>27723067107</v>
      </c>
      <c r="G15" s="72">
        <v>20910796763</v>
      </c>
      <c r="H15" s="73">
        <v>3643038248</v>
      </c>
      <c r="I15" s="75">
        <f t="shared" si="1"/>
        <v>24553835011</v>
      </c>
      <c r="J15" s="72">
        <v>2724660826</v>
      </c>
      <c r="K15" s="73">
        <v>-705122307</v>
      </c>
      <c r="L15" s="73">
        <f t="shared" si="2"/>
        <v>2019538519</v>
      </c>
      <c r="M15" s="100">
        <f t="shared" si="3"/>
        <v>0.07284686471397214</v>
      </c>
      <c r="N15" s="111">
        <v>4034097927</v>
      </c>
      <c r="O15" s="112">
        <v>630537846</v>
      </c>
      <c r="P15" s="113">
        <f t="shared" si="4"/>
        <v>4664635773</v>
      </c>
      <c r="Q15" s="100">
        <f t="shared" si="5"/>
        <v>0.16825828668221893</v>
      </c>
      <c r="R15" s="111">
        <v>4387766628</v>
      </c>
      <c r="S15" s="113">
        <v>429409147</v>
      </c>
      <c r="T15" s="113">
        <f t="shared" si="6"/>
        <v>4817175775</v>
      </c>
      <c r="U15" s="100">
        <f t="shared" si="7"/>
        <v>0.19618832548324644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f t="shared" si="10"/>
        <v>11146525381</v>
      </c>
      <c r="AA15" s="73">
        <f t="shared" si="11"/>
        <v>354824686</v>
      </c>
      <c r="AB15" s="73">
        <f t="shared" si="12"/>
        <v>11501350067</v>
      </c>
      <c r="AC15" s="100">
        <f t="shared" si="13"/>
        <v>0.468413592493696</v>
      </c>
      <c r="AD15" s="72">
        <v>10079323501</v>
      </c>
      <c r="AE15" s="73">
        <v>976456659</v>
      </c>
      <c r="AF15" s="73">
        <f t="shared" si="14"/>
        <v>11055780160</v>
      </c>
      <c r="AG15" s="73">
        <v>23339269396</v>
      </c>
      <c r="AH15" s="73">
        <v>23339269396</v>
      </c>
      <c r="AI15" s="73">
        <v>4410891530</v>
      </c>
      <c r="AJ15" s="100">
        <f t="shared" si="15"/>
        <v>0.18899012883222302</v>
      </c>
      <c r="AK15" s="100">
        <f t="shared" si="16"/>
        <v>-0.5642844100293687</v>
      </c>
      <c r="AL15" s="12"/>
      <c r="AM15" s="12"/>
      <c r="AN15" s="12"/>
      <c r="AO15" s="12"/>
    </row>
    <row r="16" spans="1:41" s="13" customFormat="1" ht="12.75">
      <c r="A16" s="29"/>
      <c r="B16" s="38" t="s">
        <v>35</v>
      </c>
      <c r="C16" s="39" t="s">
        <v>36</v>
      </c>
      <c r="D16" s="72">
        <v>8042777588</v>
      </c>
      <c r="E16" s="73">
        <v>1331391684</v>
      </c>
      <c r="F16" s="75">
        <f t="shared" si="0"/>
        <v>9374169272</v>
      </c>
      <c r="G16" s="72">
        <v>8409405938</v>
      </c>
      <c r="H16" s="73">
        <v>1490586521</v>
      </c>
      <c r="I16" s="75">
        <f t="shared" si="1"/>
        <v>9899992459</v>
      </c>
      <c r="J16" s="72">
        <v>1712405148</v>
      </c>
      <c r="K16" s="73">
        <v>1336256152</v>
      </c>
      <c r="L16" s="73">
        <f t="shared" si="2"/>
        <v>3048661300</v>
      </c>
      <c r="M16" s="100">
        <f t="shared" si="3"/>
        <v>0.3252193566747447</v>
      </c>
      <c r="N16" s="111">
        <v>1653650820</v>
      </c>
      <c r="O16" s="112">
        <v>260412945</v>
      </c>
      <c r="P16" s="113">
        <f t="shared" si="4"/>
        <v>1914063765</v>
      </c>
      <c r="Q16" s="100">
        <f t="shared" si="5"/>
        <v>0.20418489462497516</v>
      </c>
      <c r="R16" s="111">
        <v>1468582527</v>
      </c>
      <c r="S16" s="113">
        <v>151729738</v>
      </c>
      <c r="T16" s="113">
        <f t="shared" si="6"/>
        <v>1620312265</v>
      </c>
      <c r="U16" s="100">
        <f t="shared" si="7"/>
        <v>0.16366803022430465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f t="shared" si="10"/>
        <v>4834638495</v>
      </c>
      <c r="AA16" s="73">
        <f t="shared" si="11"/>
        <v>1748398835</v>
      </c>
      <c r="AB16" s="73">
        <f t="shared" si="12"/>
        <v>6583037330</v>
      </c>
      <c r="AC16" s="100">
        <f t="shared" si="13"/>
        <v>0.6649537721632723</v>
      </c>
      <c r="AD16" s="72">
        <v>4454759471</v>
      </c>
      <c r="AE16" s="73">
        <v>636448212</v>
      </c>
      <c r="AF16" s="73">
        <f t="shared" si="14"/>
        <v>5091207683</v>
      </c>
      <c r="AG16" s="73">
        <v>9048266602</v>
      </c>
      <c r="AH16" s="73">
        <v>9048266602</v>
      </c>
      <c r="AI16" s="73">
        <v>1897518727</v>
      </c>
      <c r="AJ16" s="100">
        <f t="shared" si="15"/>
        <v>0.20971074466136735</v>
      </c>
      <c r="AK16" s="100">
        <f t="shared" si="16"/>
        <v>-0.6817430429305864</v>
      </c>
      <c r="AL16" s="12"/>
      <c r="AM16" s="12"/>
      <c r="AN16" s="12"/>
      <c r="AO16" s="12"/>
    </row>
    <row r="17" spans="1:41" s="13" customFormat="1" ht="12.75">
      <c r="A17" s="29"/>
      <c r="B17" s="40" t="s">
        <v>37</v>
      </c>
      <c r="C17" s="39" t="s">
        <v>38</v>
      </c>
      <c r="D17" s="72">
        <v>66922757875</v>
      </c>
      <c r="E17" s="73">
        <v>12943838647</v>
      </c>
      <c r="F17" s="75">
        <f t="shared" si="0"/>
        <v>79866596522</v>
      </c>
      <c r="G17" s="72">
        <v>66327458543</v>
      </c>
      <c r="H17" s="73">
        <v>10984516137</v>
      </c>
      <c r="I17" s="75">
        <f t="shared" si="1"/>
        <v>77311974680</v>
      </c>
      <c r="J17" s="72">
        <v>13282304882</v>
      </c>
      <c r="K17" s="73">
        <v>1873391892</v>
      </c>
      <c r="L17" s="73">
        <f t="shared" si="2"/>
        <v>15155696774</v>
      </c>
      <c r="M17" s="100">
        <f t="shared" si="3"/>
        <v>0.18976264713903543</v>
      </c>
      <c r="N17" s="111">
        <v>15872576909</v>
      </c>
      <c r="O17" s="112">
        <v>1658494795</v>
      </c>
      <c r="P17" s="113">
        <f t="shared" si="4"/>
        <v>17531071704</v>
      </c>
      <c r="Q17" s="100">
        <f t="shared" si="5"/>
        <v>0.2195044294791115</v>
      </c>
      <c r="R17" s="111">
        <v>14226374965</v>
      </c>
      <c r="S17" s="113">
        <v>1495998835</v>
      </c>
      <c r="T17" s="113">
        <f t="shared" si="6"/>
        <v>15722373800</v>
      </c>
      <c r="U17" s="100">
        <f t="shared" si="7"/>
        <v>0.2033627244042863</v>
      </c>
      <c r="V17" s="111">
        <v>0</v>
      </c>
      <c r="W17" s="113">
        <v>0</v>
      </c>
      <c r="X17" s="113">
        <f t="shared" si="8"/>
        <v>0</v>
      </c>
      <c r="Y17" s="100">
        <f t="shared" si="9"/>
        <v>0</v>
      </c>
      <c r="Z17" s="72">
        <f t="shared" si="10"/>
        <v>43381256756</v>
      </c>
      <c r="AA17" s="73">
        <f t="shared" si="11"/>
        <v>5027885522</v>
      </c>
      <c r="AB17" s="73">
        <f t="shared" si="12"/>
        <v>48409142278</v>
      </c>
      <c r="AC17" s="100">
        <f t="shared" si="13"/>
        <v>0.6261532250129301</v>
      </c>
      <c r="AD17" s="72">
        <v>41255647238</v>
      </c>
      <c r="AE17" s="73">
        <v>2086001652</v>
      </c>
      <c r="AF17" s="73">
        <f t="shared" si="14"/>
        <v>43341648890</v>
      </c>
      <c r="AG17" s="73">
        <v>75543576852</v>
      </c>
      <c r="AH17" s="73">
        <v>75543576852</v>
      </c>
      <c r="AI17" s="73">
        <v>14609601305</v>
      </c>
      <c r="AJ17" s="100">
        <f t="shared" si="15"/>
        <v>0.19339303106632308</v>
      </c>
      <c r="AK17" s="100">
        <f t="shared" si="16"/>
        <v>-0.6372456008791225</v>
      </c>
      <c r="AL17" s="12"/>
      <c r="AM17" s="12"/>
      <c r="AN17" s="12"/>
      <c r="AO17" s="12"/>
    </row>
    <row r="18" spans="1:41" s="13" customFormat="1" ht="12.75">
      <c r="A18" s="41"/>
      <c r="B18" s="42" t="s">
        <v>612</v>
      </c>
      <c r="C18" s="41"/>
      <c r="D18" s="76">
        <f>SUM(D9:D17)</f>
        <v>419277563951</v>
      </c>
      <c r="E18" s="77">
        <f>SUM(E9:E17)</f>
        <v>70109366916</v>
      </c>
      <c r="F18" s="78">
        <f t="shared" si="0"/>
        <v>489386930867</v>
      </c>
      <c r="G18" s="76">
        <f>SUM(G9:G17)</f>
        <v>423788765057</v>
      </c>
      <c r="H18" s="77">
        <f>SUM(H9:H17)</f>
        <v>70753994430</v>
      </c>
      <c r="I18" s="78">
        <f t="shared" si="1"/>
        <v>494542759487</v>
      </c>
      <c r="J18" s="76">
        <f>SUM(J9:J17)</f>
        <v>96234919675</v>
      </c>
      <c r="K18" s="77">
        <f>SUM(K9:K17)</f>
        <v>8390814344</v>
      </c>
      <c r="L18" s="77">
        <f t="shared" si="2"/>
        <v>104625734019</v>
      </c>
      <c r="M18" s="101">
        <f t="shared" si="3"/>
        <v>0.21378939121574947</v>
      </c>
      <c r="N18" s="114">
        <f>SUM(N9:N17)</f>
        <v>95761856780</v>
      </c>
      <c r="O18" s="115">
        <f>SUM(O9:O17)</f>
        <v>14567755535</v>
      </c>
      <c r="P18" s="116">
        <f t="shared" si="4"/>
        <v>110329612315</v>
      </c>
      <c r="Q18" s="101">
        <f t="shared" si="5"/>
        <v>0.2254445416422126</v>
      </c>
      <c r="R18" s="114">
        <f>SUM(R9:R17)</f>
        <v>96319453438</v>
      </c>
      <c r="S18" s="116">
        <f>SUM(S9:S17)</f>
        <v>11667186928</v>
      </c>
      <c r="T18" s="116">
        <f t="shared" si="6"/>
        <v>107986640366</v>
      </c>
      <c r="U18" s="101">
        <f t="shared" si="7"/>
        <v>0.2183565289238425</v>
      </c>
      <c r="V18" s="114">
        <f>SUM(V9:V17)</f>
        <v>0</v>
      </c>
      <c r="W18" s="116">
        <f>SUM(W9:W17)</f>
        <v>0</v>
      </c>
      <c r="X18" s="116">
        <f t="shared" si="8"/>
        <v>0</v>
      </c>
      <c r="Y18" s="101">
        <f t="shared" si="9"/>
        <v>0</v>
      </c>
      <c r="Z18" s="76">
        <f t="shared" si="10"/>
        <v>288316229893</v>
      </c>
      <c r="AA18" s="77">
        <f t="shared" si="11"/>
        <v>34625756807</v>
      </c>
      <c r="AB18" s="77">
        <f t="shared" si="12"/>
        <v>322941986700</v>
      </c>
      <c r="AC18" s="101">
        <f t="shared" si="13"/>
        <v>0.6530112523232465</v>
      </c>
      <c r="AD18" s="76">
        <f>SUM(AD9:AD17)</f>
        <v>252600031871</v>
      </c>
      <c r="AE18" s="77">
        <f>SUM(AE9:AE17)</f>
        <v>52579157680</v>
      </c>
      <c r="AF18" s="77">
        <f t="shared" si="14"/>
        <v>305179189551</v>
      </c>
      <c r="AG18" s="77">
        <f>SUM(AG9:AG17)</f>
        <v>481700646443</v>
      </c>
      <c r="AH18" s="77">
        <f>SUM(AH9:AH17)</f>
        <v>481700646443</v>
      </c>
      <c r="AI18" s="77">
        <f>SUM(AI9:AI17)</f>
        <v>94682931569</v>
      </c>
      <c r="AJ18" s="101">
        <f t="shared" si="15"/>
        <v>0.19655969380187224</v>
      </c>
      <c r="AK18" s="101">
        <f t="shared" si="16"/>
        <v>-0.6461533287218006</v>
      </c>
      <c r="AL18" s="12"/>
      <c r="AM18" s="12"/>
      <c r="AN18" s="12"/>
      <c r="AO18" s="12"/>
    </row>
    <row r="19" spans="1:41" s="13" customFormat="1" ht="12.75" customHeight="1">
      <c r="A19" s="43"/>
      <c r="B19" s="44"/>
      <c r="C19" s="45"/>
      <c r="D19" s="79"/>
      <c r="E19" s="80"/>
      <c r="F19" s="81"/>
      <c r="G19" s="79"/>
      <c r="H19" s="80"/>
      <c r="I19" s="81"/>
      <c r="J19" s="82"/>
      <c r="K19" s="80"/>
      <c r="L19" s="81"/>
      <c r="M19" s="102"/>
      <c r="N19" s="82"/>
      <c r="O19" s="81"/>
      <c r="P19" s="80"/>
      <c r="Q19" s="102"/>
      <c r="R19" s="82"/>
      <c r="S19" s="80"/>
      <c r="T19" s="80"/>
      <c r="U19" s="102"/>
      <c r="V19" s="82"/>
      <c r="W19" s="80"/>
      <c r="X19" s="80"/>
      <c r="Y19" s="102"/>
      <c r="Z19" s="82"/>
      <c r="AA19" s="80"/>
      <c r="AB19" s="81"/>
      <c r="AC19" s="102"/>
      <c r="AD19" s="82"/>
      <c r="AE19" s="80"/>
      <c r="AF19" s="80"/>
      <c r="AG19" s="80"/>
      <c r="AH19" s="80"/>
      <c r="AI19" s="80"/>
      <c r="AJ19" s="102"/>
      <c r="AK19" s="102"/>
      <c r="AL19" s="12"/>
      <c r="AM19" s="12"/>
      <c r="AN19" s="12"/>
      <c r="AO19" s="12"/>
    </row>
    <row r="20" spans="1:41" s="13" customFormat="1" ht="12.75">
      <c r="A20" s="12"/>
      <c r="B20" s="46"/>
      <c r="C20" s="12"/>
      <c r="D20" s="83"/>
      <c r="E20" s="83"/>
      <c r="F20" s="83"/>
      <c r="G20" s="83"/>
      <c r="H20" s="83"/>
      <c r="I20" s="83"/>
      <c r="J20" s="83"/>
      <c r="K20" s="83"/>
      <c r="L20" s="83"/>
      <c r="M20" s="103"/>
      <c r="N20" s="83"/>
      <c r="O20" s="83"/>
      <c r="P20" s="83"/>
      <c r="Q20" s="103"/>
      <c r="R20" s="83"/>
      <c r="S20" s="83"/>
      <c r="T20" s="83"/>
      <c r="U20" s="103"/>
      <c r="V20" s="83"/>
      <c r="W20" s="83"/>
      <c r="X20" s="83"/>
      <c r="Y20" s="103"/>
      <c r="Z20" s="83"/>
      <c r="AA20" s="83"/>
      <c r="AB20" s="83"/>
      <c r="AC20" s="103"/>
      <c r="AD20" s="83"/>
      <c r="AE20" s="83"/>
      <c r="AF20" s="83"/>
      <c r="AG20" s="83"/>
      <c r="AH20" s="83"/>
      <c r="AI20" s="83"/>
      <c r="AJ20" s="103"/>
      <c r="AK20" s="103"/>
      <c r="AL20" s="12"/>
      <c r="AM20" s="12"/>
      <c r="AN20" s="12"/>
      <c r="AO20" s="12"/>
    </row>
    <row r="21" spans="1:41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4"/>
      <c r="N21" s="84"/>
      <c r="O21" s="84"/>
      <c r="P21" s="84"/>
      <c r="Q21" s="104"/>
      <c r="R21" s="84"/>
      <c r="S21" s="84"/>
      <c r="T21" s="84"/>
      <c r="U21" s="104"/>
      <c r="V21" s="84"/>
      <c r="W21" s="84"/>
      <c r="X21" s="84"/>
      <c r="Y21" s="104"/>
      <c r="Z21" s="84"/>
      <c r="AA21" s="84"/>
      <c r="AB21" s="84"/>
      <c r="AC21" s="104"/>
      <c r="AD21" s="84"/>
      <c r="AE21" s="84"/>
      <c r="AF21" s="84"/>
      <c r="AG21" s="84"/>
      <c r="AH21" s="84"/>
      <c r="AI21" s="84"/>
      <c r="AJ21" s="104"/>
      <c r="AK21" s="104"/>
      <c r="AL21" s="2"/>
      <c r="AM21" s="2"/>
      <c r="AN21" s="2"/>
      <c r="AO21" s="2"/>
    </row>
    <row r="22" spans="1:41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4"/>
      <c r="N22" s="84"/>
      <c r="O22" s="84"/>
      <c r="P22" s="84"/>
      <c r="Q22" s="104"/>
      <c r="R22" s="84"/>
      <c r="S22" s="84"/>
      <c r="T22" s="84"/>
      <c r="U22" s="104"/>
      <c r="V22" s="84"/>
      <c r="W22" s="84"/>
      <c r="X22" s="84"/>
      <c r="Y22" s="104"/>
      <c r="Z22" s="84"/>
      <c r="AA22" s="84"/>
      <c r="AB22" s="84"/>
      <c r="AC22" s="104"/>
      <c r="AD22" s="84"/>
      <c r="AE22" s="84"/>
      <c r="AF22" s="84"/>
      <c r="AG22" s="84"/>
      <c r="AH22" s="84"/>
      <c r="AI22" s="84"/>
      <c r="AJ22" s="104"/>
      <c r="AK22" s="104"/>
      <c r="AL22" s="2"/>
      <c r="AM22" s="2"/>
      <c r="AN22" s="2"/>
      <c r="AO22" s="2"/>
    </row>
    <row r="23" spans="1:41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4"/>
      <c r="N23" s="84"/>
      <c r="O23" s="84"/>
      <c r="P23" s="84"/>
      <c r="Q23" s="104"/>
      <c r="R23" s="84"/>
      <c r="S23" s="84"/>
      <c r="T23" s="84"/>
      <c r="U23" s="104"/>
      <c r="V23" s="84"/>
      <c r="W23" s="84"/>
      <c r="X23" s="84"/>
      <c r="Y23" s="104"/>
      <c r="Z23" s="84"/>
      <c r="AA23" s="84"/>
      <c r="AB23" s="84"/>
      <c r="AC23" s="104"/>
      <c r="AD23" s="84"/>
      <c r="AE23" s="84"/>
      <c r="AF23" s="84"/>
      <c r="AG23" s="84"/>
      <c r="AH23" s="84"/>
      <c r="AI23" s="84"/>
      <c r="AJ23" s="104"/>
      <c r="AK23" s="104"/>
      <c r="AL23" s="2"/>
      <c r="AM23" s="2"/>
      <c r="AN23" s="2"/>
      <c r="AO23" s="2"/>
    </row>
    <row r="24" spans="1:41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4"/>
      <c r="N24" s="84"/>
      <c r="O24" s="84"/>
      <c r="P24" s="84"/>
      <c r="Q24" s="104"/>
      <c r="R24" s="84"/>
      <c r="S24" s="84"/>
      <c r="T24" s="84"/>
      <c r="U24" s="104"/>
      <c r="V24" s="84"/>
      <c r="W24" s="84"/>
      <c r="X24" s="84"/>
      <c r="Y24" s="104"/>
      <c r="Z24" s="84"/>
      <c r="AA24" s="84"/>
      <c r="AB24" s="84"/>
      <c r="AC24" s="104"/>
      <c r="AD24" s="84"/>
      <c r="AE24" s="84"/>
      <c r="AF24" s="84"/>
      <c r="AG24" s="84"/>
      <c r="AH24" s="84"/>
      <c r="AI24" s="84"/>
      <c r="AJ24" s="104"/>
      <c r="AK24" s="104"/>
      <c r="AL24" s="2"/>
      <c r="AM24" s="2"/>
      <c r="AN24" s="2"/>
      <c r="AO24" s="2"/>
    </row>
    <row r="25" spans="1:41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4"/>
      <c r="N25" s="84"/>
      <c r="O25" s="84"/>
      <c r="P25" s="84"/>
      <c r="Q25" s="104"/>
      <c r="R25" s="84"/>
      <c r="S25" s="84"/>
      <c r="T25" s="84"/>
      <c r="U25" s="104"/>
      <c r="V25" s="84"/>
      <c r="W25" s="84"/>
      <c r="X25" s="84"/>
      <c r="Y25" s="104"/>
      <c r="Z25" s="84"/>
      <c r="AA25" s="84"/>
      <c r="AB25" s="84"/>
      <c r="AC25" s="104"/>
      <c r="AD25" s="84"/>
      <c r="AE25" s="84"/>
      <c r="AF25" s="84"/>
      <c r="AG25" s="84"/>
      <c r="AH25" s="84"/>
      <c r="AI25" s="84"/>
      <c r="AJ25" s="104"/>
      <c r="AK25" s="104"/>
      <c r="AL25" s="2"/>
      <c r="AM25" s="2"/>
      <c r="AN25" s="2"/>
      <c r="AO25" s="2"/>
    </row>
    <row r="26" spans="1:41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4"/>
      <c r="N26" s="84"/>
      <c r="O26" s="84"/>
      <c r="P26" s="84"/>
      <c r="Q26" s="104"/>
      <c r="R26" s="84"/>
      <c r="S26" s="84"/>
      <c r="T26" s="84"/>
      <c r="U26" s="104"/>
      <c r="V26" s="84"/>
      <c r="W26" s="84"/>
      <c r="X26" s="84"/>
      <c r="Y26" s="104"/>
      <c r="Z26" s="84"/>
      <c r="AA26" s="84"/>
      <c r="AB26" s="84"/>
      <c r="AC26" s="104"/>
      <c r="AD26" s="84"/>
      <c r="AE26" s="84"/>
      <c r="AF26" s="84"/>
      <c r="AG26" s="84"/>
      <c r="AH26" s="84"/>
      <c r="AI26" s="84"/>
      <c r="AJ26" s="104"/>
      <c r="AK26" s="104"/>
      <c r="AL26" s="2"/>
      <c r="AM26" s="2"/>
      <c r="AN26" s="2"/>
      <c r="AO26" s="2"/>
    </row>
    <row r="27" spans="1:41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4"/>
      <c r="N27" s="84"/>
      <c r="O27" s="84"/>
      <c r="P27" s="84"/>
      <c r="Q27" s="104"/>
      <c r="R27" s="84"/>
      <c r="S27" s="84"/>
      <c r="T27" s="84"/>
      <c r="U27" s="104"/>
      <c r="V27" s="84"/>
      <c r="W27" s="84"/>
      <c r="X27" s="84"/>
      <c r="Y27" s="104"/>
      <c r="Z27" s="84"/>
      <c r="AA27" s="84"/>
      <c r="AB27" s="84"/>
      <c r="AC27" s="104"/>
      <c r="AD27" s="84"/>
      <c r="AE27" s="84"/>
      <c r="AF27" s="84"/>
      <c r="AG27" s="84"/>
      <c r="AH27" s="84"/>
      <c r="AI27" s="84"/>
      <c r="AJ27" s="104"/>
      <c r="AK27" s="104"/>
      <c r="AL27" s="2"/>
      <c r="AM27" s="2"/>
      <c r="AN27" s="2"/>
      <c r="AO27" s="2"/>
    </row>
    <row r="28" spans="1:41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4"/>
      <c r="N28" s="84"/>
      <c r="O28" s="84"/>
      <c r="P28" s="84"/>
      <c r="Q28" s="104"/>
      <c r="R28" s="84"/>
      <c r="S28" s="84"/>
      <c r="T28" s="84"/>
      <c r="U28" s="104"/>
      <c r="V28" s="84"/>
      <c r="W28" s="84"/>
      <c r="X28" s="84"/>
      <c r="Y28" s="104"/>
      <c r="Z28" s="84"/>
      <c r="AA28" s="84"/>
      <c r="AB28" s="84"/>
      <c r="AC28" s="104"/>
      <c r="AD28" s="84"/>
      <c r="AE28" s="84"/>
      <c r="AF28" s="84"/>
      <c r="AG28" s="84"/>
      <c r="AH28" s="84"/>
      <c r="AI28" s="84"/>
      <c r="AJ28" s="104"/>
      <c r="AK28" s="104"/>
      <c r="AL28" s="2"/>
      <c r="AM28" s="2"/>
      <c r="AN28" s="2"/>
      <c r="AO28" s="2"/>
    </row>
    <row r="29" spans="1:41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4"/>
      <c r="N29" s="84"/>
      <c r="O29" s="84"/>
      <c r="P29" s="84"/>
      <c r="Q29" s="104"/>
      <c r="R29" s="84"/>
      <c r="S29" s="84"/>
      <c r="T29" s="84"/>
      <c r="U29" s="104"/>
      <c r="V29" s="84"/>
      <c r="W29" s="84"/>
      <c r="X29" s="84"/>
      <c r="Y29" s="104"/>
      <c r="Z29" s="84"/>
      <c r="AA29" s="84"/>
      <c r="AB29" s="84"/>
      <c r="AC29" s="104"/>
      <c r="AD29" s="84"/>
      <c r="AE29" s="84"/>
      <c r="AF29" s="84"/>
      <c r="AG29" s="84"/>
      <c r="AH29" s="84"/>
      <c r="AI29" s="84"/>
      <c r="AJ29" s="104"/>
      <c r="AK29" s="104"/>
      <c r="AL29" s="2"/>
      <c r="AM29" s="2"/>
      <c r="AN29" s="2"/>
      <c r="AO29" s="2"/>
    </row>
    <row r="30" spans="1:41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4"/>
      <c r="N30" s="84"/>
      <c r="O30" s="84"/>
      <c r="P30" s="84"/>
      <c r="Q30" s="104"/>
      <c r="R30" s="84"/>
      <c r="S30" s="84"/>
      <c r="T30" s="84"/>
      <c r="U30" s="104"/>
      <c r="V30" s="84"/>
      <c r="W30" s="84"/>
      <c r="X30" s="84"/>
      <c r="Y30" s="104"/>
      <c r="Z30" s="84"/>
      <c r="AA30" s="84"/>
      <c r="AB30" s="84"/>
      <c r="AC30" s="104"/>
      <c r="AD30" s="84"/>
      <c r="AE30" s="84"/>
      <c r="AF30" s="84"/>
      <c r="AG30" s="84"/>
      <c r="AH30" s="84"/>
      <c r="AI30" s="84"/>
      <c r="AJ30" s="104"/>
      <c r="AK30" s="104"/>
      <c r="AL30" s="2"/>
      <c r="AM30" s="2"/>
      <c r="AN30" s="2"/>
      <c r="AO30" s="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35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97</v>
      </c>
      <c r="B9" s="63" t="s">
        <v>447</v>
      </c>
      <c r="C9" s="64" t="s">
        <v>448</v>
      </c>
      <c r="D9" s="85">
        <v>237158444</v>
      </c>
      <c r="E9" s="86">
        <v>105897585</v>
      </c>
      <c r="F9" s="87">
        <f>$D9+$E9</f>
        <v>343056029</v>
      </c>
      <c r="G9" s="85">
        <v>400390930</v>
      </c>
      <c r="H9" s="86">
        <v>129081866</v>
      </c>
      <c r="I9" s="87">
        <f>$G9+$H9</f>
        <v>529472796</v>
      </c>
      <c r="J9" s="85">
        <v>44778063</v>
      </c>
      <c r="K9" s="86">
        <v>14451452</v>
      </c>
      <c r="L9" s="88">
        <f>$J9+$K9</f>
        <v>59229515</v>
      </c>
      <c r="M9" s="105">
        <f>IF($F9=0,0,$L9/$F9)</f>
        <v>0.17265259897239701</v>
      </c>
      <c r="N9" s="85">
        <v>43415874</v>
      </c>
      <c r="O9" s="86">
        <v>28995231</v>
      </c>
      <c r="P9" s="88">
        <f>$N9+$O9</f>
        <v>72411105</v>
      </c>
      <c r="Q9" s="105">
        <f>IF($F9=0,0,$P9/$F9)</f>
        <v>0.21107661396033942</v>
      </c>
      <c r="R9" s="85">
        <v>24818871</v>
      </c>
      <c r="S9" s="86">
        <v>4768747</v>
      </c>
      <c r="T9" s="88">
        <f>$R9+$S9</f>
        <v>29587618</v>
      </c>
      <c r="U9" s="105">
        <f>IF($I9=0,0,$T9/$I9)</f>
        <v>0.05588128082032755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113012808</v>
      </c>
      <c r="AA9" s="88">
        <f>$K9+$O9+$S9</f>
        <v>48215430</v>
      </c>
      <c r="AB9" s="88">
        <f>$Z9+$AA9</f>
        <v>161228238</v>
      </c>
      <c r="AC9" s="105">
        <f>IF($I9=0,0,$AB9/$I9)</f>
        <v>0.3045071233461445</v>
      </c>
      <c r="AD9" s="85">
        <v>203193531</v>
      </c>
      <c r="AE9" s="86">
        <v>57076929</v>
      </c>
      <c r="AF9" s="88">
        <f>$AD9+$AE9</f>
        <v>260270460</v>
      </c>
      <c r="AG9" s="86">
        <v>330266883</v>
      </c>
      <c r="AH9" s="86">
        <v>330266883</v>
      </c>
      <c r="AI9" s="126">
        <v>114427190</v>
      </c>
      <c r="AJ9" s="127">
        <f>IF($AH9=0,0,$AI9/$AH9)</f>
        <v>0.34646885864120985</v>
      </c>
      <c r="AK9" s="128">
        <f>IF($AF9=0,0,(($T9/$AF9)-1))</f>
        <v>-0.8863197229528084</v>
      </c>
    </row>
    <row r="10" spans="1:37" ht="12.75">
      <c r="A10" s="62" t="s">
        <v>97</v>
      </c>
      <c r="B10" s="63" t="s">
        <v>449</v>
      </c>
      <c r="C10" s="64" t="s">
        <v>450</v>
      </c>
      <c r="D10" s="85">
        <v>478571820</v>
      </c>
      <c r="E10" s="86">
        <v>131489004</v>
      </c>
      <c r="F10" s="87">
        <f aca="true" t="shared" si="0" ref="F10:F45">$D10+$E10</f>
        <v>610060824</v>
      </c>
      <c r="G10" s="85">
        <v>497868303</v>
      </c>
      <c r="H10" s="86">
        <v>174283350</v>
      </c>
      <c r="I10" s="87">
        <f aca="true" t="shared" si="1" ref="I10:I45">$G10+$H10</f>
        <v>672151653</v>
      </c>
      <c r="J10" s="85">
        <v>137900336</v>
      </c>
      <c r="K10" s="86">
        <v>34334690</v>
      </c>
      <c r="L10" s="88">
        <f aca="true" t="shared" si="2" ref="L10:L45">$J10+$K10</f>
        <v>172235026</v>
      </c>
      <c r="M10" s="105">
        <f aca="true" t="shared" si="3" ref="M10:M45">IF($F10=0,0,$L10/$F10)</f>
        <v>0.2823243506617957</v>
      </c>
      <c r="N10" s="85">
        <v>81761321</v>
      </c>
      <c r="O10" s="86">
        <v>43057038</v>
      </c>
      <c r="P10" s="88">
        <f aca="true" t="shared" si="4" ref="P10:P45">$N10+$O10</f>
        <v>124818359</v>
      </c>
      <c r="Q10" s="105">
        <f aca="true" t="shared" si="5" ref="Q10:Q45">IF($F10=0,0,$P10/$F10)</f>
        <v>0.20459985970185818</v>
      </c>
      <c r="R10" s="85">
        <v>117115984</v>
      </c>
      <c r="S10" s="86">
        <v>17286430</v>
      </c>
      <c r="T10" s="88">
        <f aca="true" t="shared" si="6" ref="T10:T45">$R10+$S10</f>
        <v>134402414</v>
      </c>
      <c r="U10" s="105">
        <f aca="true" t="shared" si="7" ref="U10:U45">IF($I10=0,0,$T10/$I10)</f>
        <v>0.19995846681344098</v>
      </c>
      <c r="V10" s="85">
        <v>0</v>
      </c>
      <c r="W10" s="86">
        <v>0</v>
      </c>
      <c r="X10" s="88">
        <f aca="true" t="shared" si="8" ref="X10:X45">$V10+$W10</f>
        <v>0</v>
      </c>
      <c r="Y10" s="105">
        <f aca="true" t="shared" si="9" ref="Y10:Y45">IF($I10=0,0,$X10/$I10)</f>
        <v>0</v>
      </c>
      <c r="Z10" s="125">
        <f aca="true" t="shared" si="10" ref="Z10:Z45">$J10+$N10+$R10</f>
        <v>336777641</v>
      </c>
      <c r="AA10" s="88">
        <f aca="true" t="shared" si="11" ref="AA10:AA45">$K10+$O10+$S10</f>
        <v>94678158</v>
      </c>
      <c r="AB10" s="88">
        <f aca="true" t="shared" si="12" ref="AB10:AB45">$Z10+$AA10</f>
        <v>431455799</v>
      </c>
      <c r="AC10" s="105">
        <f aca="true" t="shared" si="13" ref="AC10:AC45">IF($I10=0,0,$AB10/$I10)</f>
        <v>0.6419024591761288</v>
      </c>
      <c r="AD10" s="85">
        <v>304281208</v>
      </c>
      <c r="AE10" s="86">
        <v>106610791</v>
      </c>
      <c r="AF10" s="88">
        <f aca="true" t="shared" si="14" ref="AF10:AF45">$AD10+$AE10</f>
        <v>410891999</v>
      </c>
      <c r="AG10" s="86">
        <v>599032296</v>
      </c>
      <c r="AH10" s="86">
        <v>599032296</v>
      </c>
      <c r="AI10" s="126">
        <v>117551415</v>
      </c>
      <c r="AJ10" s="127">
        <f aca="true" t="shared" si="15" ref="AJ10:AJ45">IF($AH10=0,0,$AI10/$AH10)</f>
        <v>0.19623552149849363</v>
      </c>
      <c r="AK10" s="128">
        <f aca="true" t="shared" si="16" ref="AK10:AK45">IF($AF10=0,0,(($T10/$AF10)-1))</f>
        <v>-0.6729008733995816</v>
      </c>
    </row>
    <row r="11" spans="1:37" ht="12.75">
      <c r="A11" s="62" t="s">
        <v>97</v>
      </c>
      <c r="B11" s="63" t="s">
        <v>451</v>
      </c>
      <c r="C11" s="64" t="s">
        <v>452</v>
      </c>
      <c r="D11" s="85">
        <v>519974318</v>
      </c>
      <c r="E11" s="86">
        <v>69303000</v>
      </c>
      <c r="F11" s="87">
        <f t="shared" si="0"/>
        <v>589277318</v>
      </c>
      <c r="G11" s="85">
        <v>519974318</v>
      </c>
      <c r="H11" s="86">
        <v>138535534</v>
      </c>
      <c r="I11" s="87">
        <f t="shared" si="1"/>
        <v>658509852</v>
      </c>
      <c r="J11" s="85">
        <v>87794296</v>
      </c>
      <c r="K11" s="86">
        <v>6519048</v>
      </c>
      <c r="L11" s="88">
        <f t="shared" si="2"/>
        <v>94313344</v>
      </c>
      <c r="M11" s="105">
        <f t="shared" si="3"/>
        <v>0.16004916720721296</v>
      </c>
      <c r="N11" s="85">
        <v>117261997</v>
      </c>
      <c r="O11" s="86">
        <v>12986489</v>
      </c>
      <c r="P11" s="88">
        <f t="shared" si="4"/>
        <v>130248486</v>
      </c>
      <c r="Q11" s="105">
        <f t="shared" si="5"/>
        <v>0.22103088311978775</v>
      </c>
      <c r="R11" s="85">
        <v>105217124</v>
      </c>
      <c r="S11" s="86">
        <v>12642913</v>
      </c>
      <c r="T11" s="88">
        <f t="shared" si="6"/>
        <v>117860037</v>
      </c>
      <c r="U11" s="105">
        <f t="shared" si="7"/>
        <v>0.17897991448729306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310273417</v>
      </c>
      <c r="AA11" s="88">
        <f t="shared" si="11"/>
        <v>32148450</v>
      </c>
      <c r="AB11" s="88">
        <f t="shared" si="12"/>
        <v>342421867</v>
      </c>
      <c r="AC11" s="105">
        <f t="shared" si="13"/>
        <v>0.5199950554422381</v>
      </c>
      <c r="AD11" s="85">
        <v>316802270</v>
      </c>
      <c r="AE11" s="86">
        <v>30261436</v>
      </c>
      <c r="AF11" s="88">
        <f t="shared" si="14"/>
        <v>347063706</v>
      </c>
      <c r="AG11" s="86">
        <v>659029085</v>
      </c>
      <c r="AH11" s="86">
        <v>659029085</v>
      </c>
      <c r="AI11" s="126">
        <v>115964763</v>
      </c>
      <c r="AJ11" s="127">
        <f t="shared" si="15"/>
        <v>0.1759630426629805</v>
      </c>
      <c r="AK11" s="128">
        <f t="shared" si="16"/>
        <v>-0.6604080606457882</v>
      </c>
    </row>
    <row r="12" spans="1:37" ht="12.75">
      <c r="A12" s="62" t="s">
        <v>112</v>
      </c>
      <c r="B12" s="63" t="s">
        <v>453</v>
      </c>
      <c r="C12" s="64" t="s">
        <v>454</v>
      </c>
      <c r="D12" s="85">
        <v>106476737</v>
      </c>
      <c r="E12" s="86">
        <v>618470</v>
      </c>
      <c r="F12" s="87">
        <f t="shared" si="0"/>
        <v>107095207</v>
      </c>
      <c r="G12" s="85">
        <v>111293615</v>
      </c>
      <c r="H12" s="86">
        <v>1388000</v>
      </c>
      <c r="I12" s="87">
        <f t="shared" si="1"/>
        <v>112681615</v>
      </c>
      <c r="J12" s="85">
        <v>21262874</v>
      </c>
      <c r="K12" s="86">
        <v>21000</v>
      </c>
      <c r="L12" s="88">
        <f t="shared" si="2"/>
        <v>21283874</v>
      </c>
      <c r="M12" s="105">
        <f t="shared" si="3"/>
        <v>0.19873787628983247</v>
      </c>
      <c r="N12" s="85">
        <v>30560916</v>
      </c>
      <c r="O12" s="86">
        <v>97120</v>
      </c>
      <c r="P12" s="88">
        <f t="shared" si="4"/>
        <v>30658036</v>
      </c>
      <c r="Q12" s="105">
        <f t="shared" si="5"/>
        <v>0.2862689830740978</v>
      </c>
      <c r="R12" s="85">
        <v>24051796</v>
      </c>
      <c r="S12" s="86">
        <v>19962</v>
      </c>
      <c r="T12" s="88">
        <f t="shared" si="6"/>
        <v>24071758</v>
      </c>
      <c r="U12" s="105">
        <f t="shared" si="7"/>
        <v>0.21362631339637791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75875586</v>
      </c>
      <c r="AA12" s="88">
        <f t="shared" si="11"/>
        <v>138082</v>
      </c>
      <c r="AB12" s="88">
        <f t="shared" si="12"/>
        <v>76013668</v>
      </c>
      <c r="AC12" s="105">
        <f t="shared" si="13"/>
        <v>0.6745880239646902</v>
      </c>
      <c r="AD12" s="85">
        <v>79734454</v>
      </c>
      <c r="AE12" s="86">
        <v>490472</v>
      </c>
      <c r="AF12" s="88">
        <f t="shared" si="14"/>
        <v>80224926</v>
      </c>
      <c r="AG12" s="86">
        <v>104032059</v>
      </c>
      <c r="AH12" s="86">
        <v>104032059</v>
      </c>
      <c r="AI12" s="126">
        <v>27112579</v>
      </c>
      <c r="AJ12" s="127">
        <f t="shared" si="15"/>
        <v>0.26061753713823926</v>
      </c>
      <c r="AK12" s="128">
        <f t="shared" si="16"/>
        <v>-0.6999466475045424</v>
      </c>
    </row>
    <row r="13" spans="1:37" ht="16.5">
      <c r="A13" s="65"/>
      <c r="B13" s="66" t="s">
        <v>455</v>
      </c>
      <c r="C13" s="67"/>
      <c r="D13" s="89">
        <f>SUM(D9:D12)</f>
        <v>1342181319</v>
      </c>
      <c r="E13" s="90">
        <f>SUM(E9:E12)</f>
        <v>307308059</v>
      </c>
      <c r="F13" s="91">
        <f t="shared" si="0"/>
        <v>1649489378</v>
      </c>
      <c r="G13" s="89">
        <f>SUM(G9:G12)</f>
        <v>1529527166</v>
      </c>
      <c r="H13" s="90">
        <f>SUM(H9:H12)</f>
        <v>443288750</v>
      </c>
      <c r="I13" s="91">
        <f t="shared" si="1"/>
        <v>1972815916</v>
      </c>
      <c r="J13" s="89">
        <f>SUM(J9:J12)</f>
        <v>291735569</v>
      </c>
      <c r="K13" s="90">
        <f>SUM(K9:K12)</f>
        <v>55326190</v>
      </c>
      <c r="L13" s="90">
        <f t="shared" si="2"/>
        <v>347061759</v>
      </c>
      <c r="M13" s="106">
        <f t="shared" si="3"/>
        <v>0.21040557376659869</v>
      </c>
      <c r="N13" s="89">
        <f>SUM(N9:N12)</f>
        <v>273000108</v>
      </c>
      <c r="O13" s="90">
        <f>SUM(O9:O12)</f>
        <v>85135878</v>
      </c>
      <c r="P13" s="90">
        <f t="shared" si="4"/>
        <v>358135986</v>
      </c>
      <c r="Q13" s="106">
        <f t="shared" si="5"/>
        <v>0.21711930417778053</v>
      </c>
      <c r="R13" s="89">
        <f>SUM(R9:R12)</f>
        <v>271203775</v>
      </c>
      <c r="S13" s="90">
        <f>SUM(S9:S12)</f>
        <v>34718052</v>
      </c>
      <c r="T13" s="90">
        <f t="shared" si="6"/>
        <v>305921827</v>
      </c>
      <c r="U13" s="106">
        <f t="shared" si="7"/>
        <v>0.15506861259527674</v>
      </c>
      <c r="V13" s="89">
        <f>SUM(V9:V12)</f>
        <v>0</v>
      </c>
      <c r="W13" s="90">
        <f>SUM(W9:W12)</f>
        <v>0</v>
      </c>
      <c r="X13" s="90">
        <f t="shared" si="8"/>
        <v>0</v>
      </c>
      <c r="Y13" s="106">
        <f t="shared" si="9"/>
        <v>0</v>
      </c>
      <c r="Z13" s="89">
        <f t="shared" si="10"/>
        <v>835939452</v>
      </c>
      <c r="AA13" s="90">
        <f t="shared" si="11"/>
        <v>175180120</v>
      </c>
      <c r="AB13" s="90">
        <f t="shared" si="12"/>
        <v>1011119572</v>
      </c>
      <c r="AC13" s="106">
        <f t="shared" si="13"/>
        <v>0.5125260617575026</v>
      </c>
      <c r="AD13" s="89">
        <f>SUM(AD9:AD12)</f>
        <v>904011463</v>
      </c>
      <c r="AE13" s="90">
        <f>SUM(AE9:AE12)</f>
        <v>194439628</v>
      </c>
      <c r="AF13" s="90">
        <f t="shared" si="14"/>
        <v>1098451091</v>
      </c>
      <c r="AG13" s="90">
        <f>SUM(AG9:AG12)</f>
        <v>1692360323</v>
      </c>
      <c r="AH13" s="90">
        <f>SUM(AH9:AH12)</f>
        <v>1692360323</v>
      </c>
      <c r="AI13" s="91">
        <f>SUM(AI9:AI12)</f>
        <v>375055947</v>
      </c>
      <c r="AJ13" s="129">
        <f t="shared" si="15"/>
        <v>0.22161707640081563</v>
      </c>
      <c r="AK13" s="130">
        <f t="shared" si="16"/>
        <v>-0.7214970884852988</v>
      </c>
    </row>
    <row r="14" spans="1:37" ht="12.75">
      <c r="A14" s="62" t="s">
        <v>97</v>
      </c>
      <c r="B14" s="63" t="s">
        <v>456</v>
      </c>
      <c r="C14" s="64" t="s">
        <v>457</v>
      </c>
      <c r="D14" s="85">
        <v>87479078</v>
      </c>
      <c r="E14" s="86">
        <v>17321000</v>
      </c>
      <c r="F14" s="87">
        <f t="shared" si="0"/>
        <v>104800078</v>
      </c>
      <c r="G14" s="85">
        <v>82752625</v>
      </c>
      <c r="H14" s="86">
        <v>19296000</v>
      </c>
      <c r="I14" s="87">
        <f t="shared" si="1"/>
        <v>102048625</v>
      </c>
      <c r="J14" s="85">
        <v>16964103</v>
      </c>
      <c r="K14" s="86">
        <v>4143104</v>
      </c>
      <c r="L14" s="88">
        <f t="shared" si="2"/>
        <v>21107207</v>
      </c>
      <c r="M14" s="105">
        <f t="shared" si="3"/>
        <v>0.20140449704627128</v>
      </c>
      <c r="N14" s="85">
        <v>10766940</v>
      </c>
      <c r="O14" s="86">
        <v>2803677</v>
      </c>
      <c r="P14" s="88">
        <f t="shared" si="4"/>
        <v>13570617</v>
      </c>
      <c r="Q14" s="105">
        <f t="shared" si="5"/>
        <v>0.1294905238524727</v>
      </c>
      <c r="R14" s="85">
        <v>9330238</v>
      </c>
      <c r="S14" s="86">
        <v>-156202</v>
      </c>
      <c r="T14" s="88">
        <f t="shared" si="6"/>
        <v>9174036</v>
      </c>
      <c r="U14" s="105">
        <f t="shared" si="7"/>
        <v>0.08989867330402541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37061281</v>
      </c>
      <c r="AA14" s="88">
        <f t="shared" si="11"/>
        <v>6790579</v>
      </c>
      <c r="AB14" s="88">
        <f t="shared" si="12"/>
        <v>43851860</v>
      </c>
      <c r="AC14" s="105">
        <f t="shared" si="13"/>
        <v>0.42971534403329786</v>
      </c>
      <c r="AD14" s="85">
        <v>37972693</v>
      </c>
      <c r="AE14" s="86">
        <v>4949114</v>
      </c>
      <c r="AF14" s="88">
        <f t="shared" si="14"/>
        <v>42921807</v>
      </c>
      <c r="AG14" s="86">
        <v>81907689</v>
      </c>
      <c r="AH14" s="86">
        <v>81907689</v>
      </c>
      <c r="AI14" s="126">
        <v>10159013</v>
      </c>
      <c r="AJ14" s="127">
        <f t="shared" si="15"/>
        <v>0.12403002848731332</v>
      </c>
      <c r="AK14" s="128">
        <f t="shared" si="16"/>
        <v>-0.7862616548273469</v>
      </c>
    </row>
    <row r="15" spans="1:37" ht="12.75">
      <c r="A15" s="62" t="s">
        <v>97</v>
      </c>
      <c r="B15" s="63" t="s">
        <v>458</v>
      </c>
      <c r="C15" s="64" t="s">
        <v>459</v>
      </c>
      <c r="D15" s="85">
        <v>334021601</v>
      </c>
      <c r="E15" s="86">
        <v>44251304</v>
      </c>
      <c r="F15" s="87">
        <f t="shared" si="0"/>
        <v>378272905</v>
      </c>
      <c r="G15" s="85">
        <v>343175312</v>
      </c>
      <c r="H15" s="86">
        <v>46462782</v>
      </c>
      <c r="I15" s="87">
        <f t="shared" si="1"/>
        <v>389638094</v>
      </c>
      <c r="J15" s="85">
        <v>67873725</v>
      </c>
      <c r="K15" s="86">
        <v>17746216</v>
      </c>
      <c r="L15" s="88">
        <f t="shared" si="2"/>
        <v>85619941</v>
      </c>
      <c r="M15" s="105">
        <f t="shared" si="3"/>
        <v>0.2263443663774967</v>
      </c>
      <c r="N15" s="85">
        <v>58631665</v>
      </c>
      <c r="O15" s="86">
        <v>8767141</v>
      </c>
      <c r="P15" s="88">
        <f t="shared" si="4"/>
        <v>67398806</v>
      </c>
      <c r="Q15" s="105">
        <f t="shared" si="5"/>
        <v>0.1781750823522504</v>
      </c>
      <c r="R15" s="85">
        <v>57006403</v>
      </c>
      <c r="S15" s="86">
        <v>3618784</v>
      </c>
      <c r="T15" s="88">
        <f t="shared" si="6"/>
        <v>60625187</v>
      </c>
      <c r="U15" s="105">
        <f t="shared" si="7"/>
        <v>0.15559358269522794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183511793</v>
      </c>
      <c r="AA15" s="88">
        <f t="shared" si="11"/>
        <v>30132141</v>
      </c>
      <c r="AB15" s="88">
        <f t="shared" si="12"/>
        <v>213643934</v>
      </c>
      <c r="AC15" s="105">
        <f t="shared" si="13"/>
        <v>0.5483137744740123</v>
      </c>
      <c r="AD15" s="85">
        <v>182475641</v>
      </c>
      <c r="AE15" s="86">
        <v>10862011</v>
      </c>
      <c r="AF15" s="88">
        <f t="shared" si="14"/>
        <v>193337652</v>
      </c>
      <c r="AG15" s="86">
        <v>377301325</v>
      </c>
      <c r="AH15" s="86">
        <v>377301325</v>
      </c>
      <c r="AI15" s="126">
        <v>54611055</v>
      </c>
      <c r="AJ15" s="127">
        <f t="shared" si="15"/>
        <v>0.1447412224168574</v>
      </c>
      <c r="AK15" s="128">
        <f t="shared" si="16"/>
        <v>-0.6864284510913581</v>
      </c>
    </row>
    <row r="16" spans="1:37" ht="12.75">
      <c r="A16" s="62" t="s">
        <v>97</v>
      </c>
      <c r="B16" s="63" t="s">
        <v>460</v>
      </c>
      <c r="C16" s="64" t="s">
        <v>461</v>
      </c>
      <c r="D16" s="85">
        <v>73838701</v>
      </c>
      <c r="E16" s="86">
        <v>19534000</v>
      </c>
      <c r="F16" s="87">
        <f t="shared" si="0"/>
        <v>93372701</v>
      </c>
      <c r="G16" s="85">
        <v>71484701</v>
      </c>
      <c r="H16" s="86">
        <v>21992000</v>
      </c>
      <c r="I16" s="87">
        <f t="shared" si="1"/>
        <v>93476701</v>
      </c>
      <c r="J16" s="85">
        <v>9819796</v>
      </c>
      <c r="K16" s="86">
        <v>4246505</v>
      </c>
      <c r="L16" s="88">
        <f t="shared" si="2"/>
        <v>14066301</v>
      </c>
      <c r="M16" s="105">
        <f t="shared" si="3"/>
        <v>0.15064682556414427</v>
      </c>
      <c r="N16" s="85">
        <v>11501920</v>
      </c>
      <c r="O16" s="86">
        <v>0</v>
      </c>
      <c r="P16" s="88">
        <f t="shared" si="4"/>
        <v>11501920</v>
      </c>
      <c r="Q16" s="105">
        <f t="shared" si="5"/>
        <v>0.12318289903598269</v>
      </c>
      <c r="R16" s="85">
        <v>9679257</v>
      </c>
      <c r="S16" s="86">
        <v>0</v>
      </c>
      <c r="T16" s="88">
        <f t="shared" si="6"/>
        <v>9679257</v>
      </c>
      <c r="U16" s="105">
        <f t="shared" si="7"/>
        <v>0.10354726789085122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31000973</v>
      </c>
      <c r="AA16" s="88">
        <f t="shared" si="11"/>
        <v>4246505</v>
      </c>
      <c r="AB16" s="88">
        <f t="shared" si="12"/>
        <v>35247478</v>
      </c>
      <c r="AC16" s="105">
        <f t="shared" si="13"/>
        <v>0.3770723359182306</v>
      </c>
      <c r="AD16" s="85">
        <v>34401324</v>
      </c>
      <c r="AE16" s="86">
        <v>10117475</v>
      </c>
      <c r="AF16" s="88">
        <f t="shared" si="14"/>
        <v>44518799</v>
      </c>
      <c r="AG16" s="86">
        <v>87290473</v>
      </c>
      <c r="AH16" s="86">
        <v>87290473</v>
      </c>
      <c r="AI16" s="126">
        <v>15656175</v>
      </c>
      <c r="AJ16" s="127">
        <f t="shared" si="15"/>
        <v>0.17935720201676533</v>
      </c>
      <c r="AK16" s="128">
        <f t="shared" si="16"/>
        <v>-0.7825804555059988</v>
      </c>
    </row>
    <row r="17" spans="1:37" ht="12.75">
      <c r="A17" s="62" t="s">
        <v>97</v>
      </c>
      <c r="B17" s="63" t="s">
        <v>462</v>
      </c>
      <c r="C17" s="64" t="s">
        <v>463</v>
      </c>
      <c r="D17" s="85">
        <v>122535353</v>
      </c>
      <c r="E17" s="86">
        <v>67207000</v>
      </c>
      <c r="F17" s="87">
        <f t="shared" si="0"/>
        <v>189742353</v>
      </c>
      <c r="G17" s="85">
        <v>115151082</v>
      </c>
      <c r="H17" s="86">
        <v>70088000</v>
      </c>
      <c r="I17" s="87">
        <f t="shared" si="1"/>
        <v>185239082</v>
      </c>
      <c r="J17" s="85">
        <v>19431059</v>
      </c>
      <c r="K17" s="86">
        <v>15011650</v>
      </c>
      <c r="L17" s="88">
        <f t="shared" si="2"/>
        <v>34442709</v>
      </c>
      <c r="M17" s="105">
        <f t="shared" si="3"/>
        <v>0.1815235684359833</v>
      </c>
      <c r="N17" s="85">
        <v>21483830</v>
      </c>
      <c r="O17" s="86">
        <v>27113150</v>
      </c>
      <c r="P17" s="88">
        <f t="shared" si="4"/>
        <v>48596980</v>
      </c>
      <c r="Q17" s="105">
        <f t="shared" si="5"/>
        <v>0.2561208883079467</v>
      </c>
      <c r="R17" s="85">
        <v>21007627</v>
      </c>
      <c r="S17" s="86">
        <v>12178606</v>
      </c>
      <c r="T17" s="88">
        <f t="shared" si="6"/>
        <v>33186233</v>
      </c>
      <c r="U17" s="105">
        <f t="shared" si="7"/>
        <v>0.17915351685882355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61922516</v>
      </c>
      <c r="AA17" s="88">
        <f t="shared" si="11"/>
        <v>54303406</v>
      </c>
      <c r="AB17" s="88">
        <f t="shared" si="12"/>
        <v>116225922</v>
      </c>
      <c r="AC17" s="105">
        <f t="shared" si="13"/>
        <v>0.6274373676716882</v>
      </c>
      <c r="AD17" s="85">
        <v>60797801</v>
      </c>
      <c r="AE17" s="86">
        <v>51869625</v>
      </c>
      <c r="AF17" s="88">
        <f t="shared" si="14"/>
        <v>112667426</v>
      </c>
      <c r="AG17" s="86">
        <v>176631238</v>
      </c>
      <c r="AH17" s="86">
        <v>176631238</v>
      </c>
      <c r="AI17" s="126">
        <v>53661704</v>
      </c>
      <c r="AJ17" s="127">
        <f t="shared" si="15"/>
        <v>0.30380641956435817</v>
      </c>
      <c r="AK17" s="128">
        <f t="shared" si="16"/>
        <v>-0.7054496212596532</v>
      </c>
    </row>
    <row r="18" spans="1:37" ht="12.75">
      <c r="A18" s="62" t="s">
        <v>97</v>
      </c>
      <c r="B18" s="63" t="s">
        <v>464</v>
      </c>
      <c r="C18" s="64" t="s">
        <v>465</v>
      </c>
      <c r="D18" s="85">
        <v>69986041</v>
      </c>
      <c r="E18" s="86">
        <v>8125602</v>
      </c>
      <c r="F18" s="87">
        <f t="shared" si="0"/>
        <v>78111643</v>
      </c>
      <c r="G18" s="85">
        <v>71504663</v>
      </c>
      <c r="H18" s="86">
        <v>9366502</v>
      </c>
      <c r="I18" s="87">
        <f t="shared" si="1"/>
        <v>80871165</v>
      </c>
      <c r="J18" s="85">
        <v>11032499</v>
      </c>
      <c r="K18" s="86">
        <v>2540835</v>
      </c>
      <c r="L18" s="88">
        <f t="shared" si="2"/>
        <v>13573334</v>
      </c>
      <c r="M18" s="105">
        <f t="shared" si="3"/>
        <v>0.17376838431115832</v>
      </c>
      <c r="N18" s="85">
        <v>14849666</v>
      </c>
      <c r="O18" s="86">
        <v>7652227</v>
      </c>
      <c r="P18" s="88">
        <f t="shared" si="4"/>
        <v>22501893</v>
      </c>
      <c r="Q18" s="105">
        <f t="shared" si="5"/>
        <v>0.2880734822080237</v>
      </c>
      <c r="R18" s="85">
        <v>13927002</v>
      </c>
      <c r="S18" s="86">
        <v>1921096</v>
      </c>
      <c r="T18" s="88">
        <f t="shared" si="6"/>
        <v>15848098</v>
      </c>
      <c r="U18" s="105">
        <f t="shared" si="7"/>
        <v>0.19596722762680616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39809167</v>
      </c>
      <c r="AA18" s="88">
        <f t="shared" si="11"/>
        <v>12114158</v>
      </c>
      <c r="AB18" s="88">
        <f t="shared" si="12"/>
        <v>51923325</v>
      </c>
      <c r="AC18" s="105">
        <f t="shared" si="13"/>
        <v>0.6420499197705387</v>
      </c>
      <c r="AD18" s="85">
        <v>35810105</v>
      </c>
      <c r="AE18" s="86">
        <v>9583970</v>
      </c>
      <c r="AF18" s="88">
        <f t="shared" si="14"/>
        <v>45394075</v>
      </c>
      <c r="AG18" s="86">
        <v>101212225</v>
      </c>
      <c r="AH18" s="86">
        <v>101212225</v>
      </c>
      <c r="AI18" s="126">
        <v>15216764</v>
      </c>
      <c r="AJ18" s="127">
        <f t="shared" si="15"/>
        <v>0.1503451188826251</v>
      </c>
      <c r="AK18" s="128">
        <f t="shared" si="16"/>
        <v>-0.6508773887341024</v>
      </c>
    </row>
    <row r="19" spans="1:37" ht="12.75">
      <c r="A19" s="62" t="s">
        <v>97</v>
      </c>
      <c r="B19" s="63" t="s">
        <v>466</v>
      </c>
      <c r="C19" s="64" t="s">
        <v>467</v>
      </c>
      <c r="D19" s="85">
        <v>79858611</v>
      </c>
      <c r="E19" s="86">
        <v>6941739</v>
      </c>
      <c r="F19" s="87">
        <f t="shared" si="0"/>
        <v>86800350</v>
      </c>
      <c r="G19" s="85">
        <v>75699671</v>
      </c>
      <c r="H19" s="86">
        <v>7941739</v>
      </c>
      <c r="I19" s="87">
        <f t="shared" si="1"/>
        <v>83641410</v>
      </c>
      <c r="J19" s="85">
        <v>11831155</v>
      </c>
      <c r="K19" s="86">
        <v>363160</v>
      </c>
      <c r="L19" s="88">
        <f t="shared" si="2"/>
        <v>12194315</v>
      </c>
      <c r="M19" s="105">
        <f t="shared" si="3"/>
        <v>0.14048693352042935</v>
      </c>
      <c r="N19" s="85">
        <v>12992011</v>
      </c>
      <c r="O19" s="86">
        <v>1375323</v>
      </c>
      <c r="P19" s="88">
        <f t="shared" si="4"/>
        <v>14367334</v>
      </c>
      <c r="Q19" s="105">
        <f t="shared" si="5"/>
        <v>0.16552161368012916</v>
      </c>
      <c r="R19" s="85">
        <v>12196224</v>
      </c>
      <c r="S19" s="86">
        <v>1586170</v>
      </c>
      <c r="T19" s="88">
        <f t="shared" si="6"/>
        <v>13782394</v>
      </c>
      <c r="U19" s="105">
        <f t="shared" si="7"/>
        <v>0.16477955118164556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37019390</v>
      </c>
      <c r="AA19" s="88">
        <f t="shared" si="11"/>
        <v>3324653</v>
      </c>
      <c r="AB19" s="88">
        <f t="shared" si="12"/>
        <v>40344043</v>
      </c>
      <c r="AC19" s="105">
        <f t="shared" si="13"/>
        <v>0.4823453239250749</v>
      </c>
      <c r="AD19" s="85">
        <v>37915558</v>
      </c>
      <c r="AE19" s="86">
        <v>2083238</v>
      </c>
      <c r="AF19" s="88">
        <f t="shared" si="14"/>
        <v>39998796</v>
      </c>
      <c r="AG19" s="86">
        <v>86550458</v>
      </c>
      <c r="AH19" s="86">
        <v>86550458</v>
      </c>
      <c r="AI19" s="126">
        <v>13537956</v>
      </c>
      <c r="AJ19" s="127">
        <f t="shared" si="15"/>
        <v>0.1564169192495781</v>
      </c>
      <c r="AK19" s="128">
        <f t="shared" si="16"/>
        <v>-0.655429778436331</v>
      </c>
    </row>
    <row r="20" spans="1:37" ht="12.75">
      <c r="A20" s="62" t="s">
        <v>112</v>
      </c>
      <c r="B20" s="63" t="s">
        <v>468</v>
      </c>
      <c r="C20" s="64" t="s">
        <v>469</v>
      </c>
      <c r="D20" s="85">
        <v>64785489</v>
      </c>
      <c r="E20" s="86">
        <v>1275000</v>
      </c>
      <c r="F20" s="87">
        <f t="shared" si="0"/>
        <v>66060489</v>
      </c>
      <c r="G20" s="85">
        <v>67810631</v>
      </c>
      <c r="H20" s="86">
        <v>1590650</v>
      </c>
      <c r="I20" s="87">
        <f t="shared" si="1"/>
        <v>69401281</v>
      </c>
      <c r="J20" s="85">
        <v>14619013</v>
      </c>
      <c r="K20" s="86">
        <v>203359</v>
      </c>
      <c r="L20" s="88">
        <f t="shared" si="2"/>
        <v>14822372</v>
      </c>
      <c r="M20" s="105">
        <f t="shared" si="3"/>
        <v>0.22437575356125505</v>
      </c>
      <c r="N20" s="85">
        <v>16793417</v>
      </c>
      <c r="O20" s="86">
        <v>117450</v>
      </c>
      <c r="P20" s="88">
        <f t="shared" si="4"/>
        <v>16910867</v>
      </c>
      <c r="Q20" s="105">
        <f t="shared" si="5"/>
        <v>0.25599064215222506</v>
      </c>
      <c r="R20" s="85">
        <v>15579369</v>
      </c>
      <c r="S20" s="86">
        <v>13754</v>
      </c>
      <c r="T20" s="88">
        <f t="shared" si="6"/>
        <v>15593123</v>
      </c>
      <c r="U20" s="105">
        <f t="shared" si="7"/>
        <v>0.2246806222496095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46991799</v>
      </c>
      <c r="AA20" s="88">
        <f t="shared" si="11"/>
        <v>334563</v>
      </c>
      <c r="AB20" s="88">
        <f t="shared" si="12"/>
        <v>47326362</v>
      </c>
      <c r="AC20" s="105">
        <f t="shared" si="13"/>
        <v>0.6819234647844613</v>
      </c>
      <c r="AD20" s="85">
        <v>51479297</v>
      </c>
      <c r="AE20" s="86">
        <v>147610</v>
      </c>
      <c r="AF20" s="88">
        <f t="shared" si="14"/>
        <v>51626907</v>
      </c>
      <c r="AG20" s="86">
        <v>73768408</v>
      </c>
      <c r="AH20" s="86">
        <v>73768408</v>
      </c>
      <c r="AI20" s="126">
        <v>15487391</v>
      </c>
      <c r="AJ20" s="127">
        <f t="shared" si="15"/>
        <v>0.2099461194824755</v>
      </c>
      <c r="AK20" s="128">
        <f t="shared" si="16"/>
        <v>-0.6979651909032629</v>
      </c>
    </row>
    <row r="21" spans="1:37" ht="16.5">
      <c r="A21" s="65"/>
      <c r="B21" s="66" t="s">
        <v>470</v>
      </c>
      <c r="C21" s="67"/>
      <c r="D21" s="89">
        <f>SUM(D14:D20)</f>
        <v>832504874</v>
      </c>
      <c r="E21" s="90">
        <f>SUM(E14:E20)</f>
        <v>164655645</v>
      </c>
      <c r="F21" s="91">
        <f t="shared" si="0"/>
        <v>997160519</v>
      </c>
      <c r="G21" s="89">
        <f>SUM(G14:G20)</f>
        <v>827578685</v>
      </c>
      <c r="H21" s="90">
        <f>SUM(H14:H20)</f>
        <v>176737673</v>
      </c>
      <c r="I21" s="91">
        <f t="shared" si="1"/>
        <v>1004316358</v>
      </c>
      <c r="J21" s="89">
        <f>SUM(J14:J20)</f>
        <v>151571350</v>
      </c>
      <c r="K21" s="90">
        <f>SUM(K14:K20)</f>
        <v>44254829</v>
      </c>
      <c r="L21" s="90">
        <f t="shared" si="2"/>
        <v>195826179</v>
      </c>
      <c r="M21" s="106">
        <f t="shared" si="3"/>
        <v>0.1963838070889367</v>
      </c>
      <c r="N21" s="89">
        <f>SUM(N14:N20)</f>
        <v>147019449</v>
      </c>
      <c r="O21" s="90">
        <f>SUM(O14:O20)</f>
        <v>47828968</v>
      </c>
      <c r="P21" s="90">
        <f t="shared" si="4"/>
        <v>194848417</v>
      </c>
      <c r="Q21" s="106">
        <f t="shared" si="5"/>
        <v>0.19540326084651172</v>
      </c>
      <c r="R21" s="89">
        <f>SUM(R14:R20)</f>
        <v>138726120</v>
      </c>
      <c r="S21" s="90">
        <f>SUM(S14:S20)</f>
        <v>19162208</v>
      </c>
      <c r="T21" s="90">
        <f t="shared" si="6"/>
        <v>157888328</v>
      </c>
      <c r="U21" s="106">
        <f t="shared" si="7"/>
        <v>0.15720975441883622</v>
      </c>
      <c r="V21" s="89">
        <f>SUM(V14:V20)</f>
        <v>0</v>
      </c>
      <c r="W21" s="90">
        <f>SUM(W14:W20)</f>
        <v>0</v>
      </c>
      <c r="X21" s="90">
        <f t="shared" si="8"/>
        <v>0</v>
      </c>
      <c r="Y21" s="106">
        <f t="shared" si="9"/>
        <v>0</v>
      </c>
      <c r="Z21" s="89">
        <f t="shared" si="10"/>
        <v>437316919</v>
      </c>
      <c r="AA21" s="90">
        <f t="shared" si="11"/>
        <v>111246005</v>
      </c>
      <c r="AB21" s="90">
        <f t="shared" si="12"/>
        <v>548562924</v>
      </c>
      <c r="AC21" s="106">
        <f t="shared" si="13"/>
        <v>0.5462053063562666</v>
      </c>
      <c r="AD21" s="89">
        <f>SUM(AD14:AD20)</f>
        <v>440852419</v>
      </c>
      <c r="AE21" s="90">
        <f>SUM(AE14:AE20)</f>
        <v>89613043</v>
      </c>
      <c r="AF21" s="90">
        <f t="shared" si="14"/>
        <v>530465462</v>
      </c>
      <c r="AG21" s="90">
        <f>SUM(AG14:AG20)</f>
        <v>984661816</v>
      </c>
      <c r="AH21" s="90">
        <f>SUM(AH14:AH20)</f>
        <v>984661816</v>
      </c>
      <c r="AI21" s="91">
        <f>SUM(AI14:AI20)</f>
        <v>178330058</v>
      </c>
      <c r="AJ21" s="129">
        <f t="shared" si="15"/>
        <v>0.1811079246724847</v>
      </c>
      <c r="AK21" s="130">
        <f t="shared" si="16"/>
        <v>-0.7023588917462831</v>
      </c>
    </row>
    <row r="22" spans="1:37" ht="12.75">
      <c r="A22" s="62" t="s">
        <v>97</v>
      </c>
      <c r="B22" s="63" t="s">
        <v>471</v>
      </c>
      <c r="C22" s="64" t="s">
        <v>472</v>
      </c>
      <c r="D22" s="85">
        <v>148193600</v>
      </c>
      <c r="E22" s="86">
        <v>25234013</v>
      </c>
      <c r="F22" s="87">
        <f t="shared" si="0"/>
        <v>173427613</v>
      </c>
      <c r="G22" s="85">
        <v>152875771</v>
      </c>
      <c r="H22" s="86">
        <v>27374097</v>
      </c>
      <c r="I22" s="87">
        <f t="shared" si="1"/>
        <v>180249868</v>
      </c>
      <c r="J22" s="85">
        <v>22392602</v>
      </c>
      <c r="K22" s="86">
        <v>1476100</v>
      </c>
      <c r="L22" s="88">
        <f t="shared" si="2"/>
        <v>23868702</v>
      </c>
      <c r="M22" s="105">
        <f t="shared" si="3"/>
        <v>0.13762919057186124</v>
      </c>
      <c r="N22" s="85">
        <v>24292999</v>
      </c>
      <c r="O22" s="86">
        <v>2347472</v>
      </c>
      <c r="P22" s="88">
        <f t="shared" si="4"/>
        <v>26640471</v>
      </c>
      <c r="Q22" s="105">
        <f t="shared" si="5"/>
        <v>0.15361147247064977</v>
      </c>
      <c r="R22" s="85">
        <v>20589234</v>
      </c>
      <c r="S22" s="86">
        <v>4701227</v>
      </c>
      <c r="T22" s="88">
        <f t="shared" si="6"/>
        <v>25290461</v>
      </c>
      <c r="U22" s="105">
        <f t="shared" si="7"/>
        <v>0.14030779207006133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67274835</v>
      </c>
      <c r="AA22" s="88">
        <f t="shared" si="11"/>
        <v>8524799</v>
      </c>
      <c r="AB22" s="88">
        <f t="shared" si="12"/>
        <v>75799634</v>
      </c>
      <c r="AC22" s="105">
        <f t="shared" si="13"/>
        <v>0.4205253232141063</v>
      </c>
      <c r="AD22" s="85">
        <v>82903685</v>
      </c>
      <c r="AE22" s="86">
        <v>3627459</v>
      </c>
      <c r="AF22" s="88">
        <f t="shared" si="14"/>
        <v>86531144</v>
      </c>
      <c r="AG22" s="86">
        <v>169801722</v>
      </c>
      <c r="AH22" s="86">
        <v>169801722</v>
      </c>
      <c r="AI22" s="126">
        <v>51233406</v>
      </c>
      <c r="AJ22" s="127">
        <f t="shared" si="15"/>
        <v>0.30172489063450136</v>
      </c>
      <c r="AK22" s="128">
        <f t="shared" si="16"/>
        <v>-0.7077299590538176</v>
      </c>
    </row>
    <row r="23" spans="1:37" ht="12.75">
      <c r="A23" s="62" t="s">
        <v>97</v>
      </c>
      <c r="B23" s="63" t="s">
        <v>473</v>
      </c>
      <c r="C23" s="64" t="s">
        <v>474</v>
      </c>
      <c r="D23" s="85">
        <v>196042118</v>
      </c>
      <c r="E23" s="86">
        <v>33335850</v>
      </c>
      <c r="F23" s="87">
        <f t="shared" si="0"/>
        <v>229377968</v>
      </c>
      <c r="G23" s="85">
        <v>210351878</v>
      </c>
      <c r="H23" s="86">
        <v>27675593</v>
      </c>
      <c r="I23" s="87">
        <f t="shared" si="1"/>
        <v>238027471</v>
      </c>
      <c r="J23" s="85">
        <v>23390509</v>
      </c>
      <c r="K23" s="86">
        <v>5591645</v>
      </c>
      <c r="L23" s="88">
        <f t="shared" si="2"/>
        <v>28982154</v>
      </c>
      <c r="M23" s="105">
        <f t="shared" si="3"/>
        <v>0.12635108006537052</v>
      </c>
      <c r="N23" s="85">
        <v>28946925</v>
      </c>
      <c r="O23" s="86">
        <v>5820873</v>
      </c>
      <c r="P23" s="88">
        <f t="shared" si="4"/>
        <v>34767798</v>
      </c>
      <c r="Q23" s="105">
        <f t="shared" si="5"/>
        <v>0.15157426976596114</v>
      </c>
      <c r="R23" s="85">
        <v>33792445</v>
      </c>
      <c r="S23" s="86">
        <v>3166379</v>
      </c>
      <c r="T23" s="88">
        <f t="shared" si="6"/>
        <v>36958824</v>
      </c>
      <c r="U23" s="105">
        <f t="shared" si="7"/>
        <v>0.155271254383911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86129879</v>
      </c>
      <c r="AA23" s="88">
        <f t="shared" si="11"/>
        <v>14578897</v>
      </c>
      <c r="AB23" s="88">
        <f t="shared" si="12"/>
        <v>100708776</v>
      </c>
      <c r="AC23" s="105">
        <f t="shared" si="13"/>
        <v>0.4230972819099523</v>
      </c>
      <c r="AD23" s="85">
        <v>68643460</v>
      </c>
      <c r="AE23" s="86">
        <v>4156587</v>
      </c>
      <c r="AF23" s="88">
        <f t="shared" si="14"/>
        <v>72800047</v>
      </c>
      <c r="AG23" s="86">
        <v>197416917</v>
      </c>
      <c r="AH23" s="86">
        <v>197416917</v>
      </c>
      <c r="AI23" s="126">
        <v>31164761</v>
      </c>
      <c r="AJ23" s="127">
        <f t="shared" si="15"/>
        <v>0.1578626668554448</v>
      </c>
      <c r="AK23" s="128">
        <f t="shared" si="16"/>
        <v>-0.492324173911591</v>
      </c>
    </row>
    <row r="24" spans="1:37" ht="12.75">
      <c r="A24" s="62" t="s">
        <v>97</v>
      </c>
      <c r="B24" s="63" t="s">
        <v>475</v>
      </c>
      <c r="C24" s="64" t="s">
        <v>476</v>
      </c>
      <c r="D24" s="85">
        <v>276660634</v>
      </c>
      <c r="E24" s="86">
        <v>31616010</v>
      </c>
      <c r="F24" s="87">
        <f t="shared" si="0"/>
        <v>308276644</v>
      </c>
      <c r="G24" s="85">
        <v>279545634</v>
      </c>
      <c r="H24" s="86">
        <v>18716021</v>
      </c>
      <c r="I24" s="87">
        <f t="shared" si="1"/>
        <v>298261655</v>
      </c>
      <c r="J24" s="85">
        <v>58216950</v>
      </c>
      <c r="K24" s="86">
        <v>2946785</v>
      </c>
      <c r="L24" s="88">
        <f t="shared" si="2"/>
        <v>61163735</v>
      </c>
      <c r="M24" s="105">
        <f t="shared" si="3"/>
        <v>0.19840534854142242</v>
      </c>
      <c r="N24" s="85">
        <v>60678174</v>
      </c>
      <c r="O24" s="86">
        <v>4557520</v>
      </c>
      <c r="P24" s="88">
        <f t="shared" si="4"/>
        <v>65235694</v>
      </c>
      <c r="Q24" s="105">
        <f t="shared" si="5"/>
        <v>0.21161413058590323</v>
      </c>
      <c r="R24" s="85">
        <v>42103999</v>
      </c>
      <c r="S24" s="86">
        <v>-1128975</v>
      </c>
      <c r="T24" s="88">
        <f t="shared" si="6"/>
        <v>40975024</v>
      </c>
      <c r="U24" s="105">
        <f t="shared" si="7"/>
        <v>0.13737945630322476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160999123</v>
      </c>
      <c r="AA24" s="88">
        <f t="shared" si="11"/>
        <v>6375330</v>
      </c>
      <c r="AB24" s="88">
        <f t="shared" si="12"/>
        <v>167374453</v>
      </c>
      <c r="AC24" s="105">
        <f t="shared" si="13"/>
        <v>0.561166513342119</v>
      </c>
      <c r="AD24" s="85">
        <v>134733761</v>
      </c>
      <c r="AE24" s="86">
        <v>25420193</v>
      </c>
      <c r="AF24" s="88">
        <f t="shared" si="14"/>
        <v>160153954</v>
      </c>
      <c r="AG24" s="86">
        <v>288158687</v>
      </c>
      <c r="AH24" s="86">
        <v>288158687</v>
      </c>
      <c r="AI24" s="126">
        <v>55668036</v>
      </c>
      <c r="AJ24" s="127">
        <f t="shared" si="15"/>
        <v>0.19318534721113578</v>
      </c>
      <c r="AK24" s="128">
        <f t="shared" si="16"/>
        <v>-0.7441522798744014</v>
      </c>
    </row>
    <row r="25" spans="1:37" ht="12.75">
      <c r="A25" s="62" t="s">
        <v>97</v>
      </c>
      <c r="B25" s="63" t="s">
        <v>477</v>
      </c>
      <c r="C25" s="64" t="s">
        <v>478</v>
      </c>
      <c r="D25" s="85">
        <v>78168890</v>
      </c>
      <c r="E25" s="86">
        <v>99567000</v>
      </c>
      <c r="F25" s="87">
        <f t="shared" si="0"/>
        <v>177735890</v>
      </c>
      <c r="G25" s="85">
        <v>78711840</v>
      </c>
      <c r="H25" s="86">
        <v>59127050</v>
      </c>
      <c r="I25" s="87">
        <f t="shared" si="1"/>
        <v>137838890</v>
      </c>
      <c r="J25" s="85">
        <v>11661248</v>
      </c>
      <c r="K25" s="86">
        <v>3740</v>
      </c>
      <c r="L25" s="88">
        <f t="shared" si="2"/>
        <v>11664988</v>
      </c>
      <c r="M25" s="105">
        <f t="shared" si="3"/>
        <v>0.0656310213992233</v>
      </c>
      <c r="N25" s="85">
        <v>11821160</v>
      </c>
      <c r="O25" s="86">
        <v>1762577</v>
      </c>
      <c r="P25" s="88">
        <f t="shared" si="4"/>
        <v>13583737</v>
      </c>
      <c r="Q25" s="105">
        <f t="shared" si="5"/>
        <v>0.07642652814802908</v>
      </c>
      <c r="R25" s="85">
        <v>13480838</v>
      </c>
      <c r="S25" s="86">
        <v>1088656</v>
      </c>
      <c r="T25" s="88">
        <f t="shared" si="6"/>
        <v>14569494</v>
      </c>
      <c r="U25" s="105">
        <f t="shared" si="7"/>
        <v>0.10569944374914801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36963246</v>
      </c>
      <c r="AA25" s="88">
        <f t="shared" si="11"/>
        <v>2854973</v>
      </c>
      <c r="AB25" s="88">
        <f t="shared" si="12"/>
        <v>39818219</v>
      </c>
      <c r="AC25" s="105">
        <f t="shared" si="13"/>
        <v>0.28887507001833806</v>
      </c>
      <c r="AD25" s="85">
        <v>40154786</v>
      </c>
      <c r="AE25" s="86">
        <v>5960803</v>
      </c>
      <c r="AF25" s="88">
        <f t="shared" si="14"/>
        <v>46115589</v>
      </c>
      <c r="AG25" s="86">
        <v>92378965</v>
      </c>
      <c r="AH25" s="86">
        <v>92378965</v>
      </c>
      <c r="AI25" s="126">
        <v>8336706</v>
      </c>
      <c r="AJ25" s="127">
        <f t="shared" si="15"/>
        <v>0.09024463523703692</v>
      </c>
      <c r="AK25" s="128">
        <f t="shared" si="16"/>
        <v>-0.6840657505209355</v>
      </c>
    </row>
    <row r="26" spans="1:37" ht="12.75">
      <c r="A26" s="62" t="s">
        <v>97</v>
      </c>
      <c r="B26" s="63" t="s">
        <v>479</v>
      </c>
      <c r="C26" s="64" t="s">
        <v>480</v>
      </c>
      <c r="D26" s="85">
        <v>63907286</v>
      </c>
      <c r="E26" s="86">
        <v>18962000</v>
      </c>
      <c r="F26" s="87">
        <f t="shared" si="0"/>
        <v>82869286</v>
      </c>
      <c r="G26" s="85">
        <v>61929841</v>
      </c>
      <c r="H26" s="86">
        <v>18962000</v>
      </c>
      <c r="I26" s="87">
        <f t="shared" si="1"/>
        <v>80891841</v>
      </c>
      <c r="J26" s="85">
        <v>17448735</v>
      </c>
      <c r="K26" s="86">
        <v>3262840</v>
      </c>
      <c r="L26" s="88">
        <f t="shared" si="2"/>
        <v>20711575</v>
      </c>
      <c r="M26" s="105">
        <f t="shared" si="3"/>
        <v>0.24993065585239868</v>
      </c>
      <c r="N26" s="85">
        <v>11463071</v>
      </c>
      <c r="O26" s="86">
        <v>227798</v>
      </c>
      <c r="P26" s="88">
        <f t="shared" si="4"/>
        <v>11690869</v>
      </c>
      <c r="Q26" s="105">
        <f t="shared" si="5"/>
        <v>0.14107601940723852</v>
      </c>
      <c r="R26" s="85">
        <v>11061179</v>
      </c>
      <c r="S26" s="86">
        <v>2810529</v>
      </c>
      <c r="T26" s="88">
        <f t="shared" si="6"/>
        <v>13871708</v>
      </c>
      <c r="U26" s="105">
        <f t="shared" si="7"/>
        <v>0.17148463712180811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39972985</v>
      </c>
      <c r="AA26" s="88">
        <f t="shared" si="11"/>
        <v>6301167</v>
      </c>
      <c r="AB26" s="88">
        <f t="shared" si="12"/>
        <v>46274152</v>
      </c>
      <c r="AC26" s="105">
        <f t="shared" si="13"/>
        <v>0.5720496829834791</v>
      </c>
      <c r="AD26" s="85">
        <v>34547831</v>
      </c>
      <c r="AE26" s="86">
        <v>10284751</v>
      </c>
      <c r="AF26" s="88">
        <f t="shared" si="14"/>
        <v>44832582</v>
      </c>
      <c r="AG26" s="86">
        <v>85434086</v>
      </c>
      <c r="AH26" s="86">
        <v>85434086</v>
      </c>
      <c r="AI26" s="126">
        <v>12384618</v>
      </c>
      <c r="AJ26" s="127">
        <f t="shared" si="15"/>
        <v>0.14496108731121674</v>
      </c>
      <c r="AK26" s="128">
        <f t="shared" si="16"/>
        <v>-0.6905886883784655</v>
      </c>
    </row>
    <row r="27" spans="1:37" ht="12.75">
      <c r="A27" s="62" t="s">
        <v>97</v>
      </c>
      <c r="B27" s="63" t="s">
        <v>481</v>
      </c>
      <c r="C27" s="64" t="s">
        <v>482</v>
      </c>
      <c r="D27" s="85">
        <v>69594312</v>
      </c>
      <c r="E27" s="86">
        <v>28271150</v>
      </c>
      <c r="F27" s="87">
        <f t="shared" si="0"/>
        <v>97865462</v>
      </c>
      <c r="G27" s="85">
        <v>78057954</v>
      </c>
      <c r="H27" s="86">
        <v>23121151</v>
      </c>
      <c r="I27" s="87">
        <f t="shared" si="1"/>
        <v>101179105</v>
      </c>
      <c r="J27" s="85">
        <v>12156428</v>
      </c>
      <c r="K27" s="86">
        <v>110279</v>
      </c>
      <c r="L27" s="88">
        <f t="shared" si="2"/>
        <v>12266707</v>
      </c>
      <c r="M27" s="105">
        <f t="shared" si="3"/>
        <v>0.12534255445501294</v>
      </c>
      <c r="N27" s="85">
        <v>7368935</v>
      </c>
      <c r="O27" s="86">
        <v>331321</v>
      </c>
      <c r="P27" s="88">
        <f t="shared" si="4"/>
        <v>7700256</v>
      </c>
      <c r="Q27" s="105">
        <f t="shared" si="5"/>
        <v>0.0786820584365095</v>
      </c>
      <c r="R27" s="85">
        <v>10976316</v>
      </c>
      <c r="S27" s="86">
        <v>484208</v>
      </c>
      <c r="T27" s="88">
        <f t="shared" si="6"/>
        <v>11460524</v>
      </c>
      <c r="U27" s="105">
        <f t="shared" si="7"/>
        <v>0.11326967163823005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30501679</v>
      </c>
      <c r="AA27" s="88">
        <f t="shared" si="11"/>
        <v>925808</v>
      </c>
      <c r="AB27" s="88">
        <f t="shared" si="12"/>
        <v>31427487</v>
      </c>
      <c r="AC27" s="105">
        <f t="shared" si="13"/>
        <v>0.3106124233852434</v>
      </c>
      <c r="AD27" s="85">
        <v>37906835</v>
      </c>
      <c r="AE27" s="86">
        <v>7512233</v>
      </c>
      <c r="AF27" s="88">
        <f t="shared" si="14"/>
        <v>45419068</v>
      </c>
      <c r="AG27" s="86">
        <v>83015530</v>
      </c>
      <c r="AH27" s="86">
        <v>83015530</v>
      </c>
      <c r="AI27" s="126">
        <v>18448872</v>
      </c>
      <c r="AJ27" s="127">
        <f t="shared" si="15"/>
        <v>0.22223398441231418</v>
      </c>
      <c r="AK27" s="128">
        <f t="shared" si="16"/>
        <v>-0.7476715286187731</v>
      </c>
    </row>
    <row r="28" spans="1:37" ht="12.75">
      <c r="A28" s="62" t="s">
        <v>97</v>
      </c>
      <c r="B28" s="63" t="s">
        <v>483</v>
      </c>
      <c r="C28" s="64" t="s">
        <v>484</v>
      </c>
      <c r="D28" s="85">
        <v>156344300</v>
      </c>
      <c r="E28" s="86">
        <v>31594000</v>
      </c>
      <c r="F28" s="87">
        <f t="shared" si="0"/>
        <v>187938300</v>
      </c>
      <c r="G28" s="85">
        <v>161328500</v>
      </c>
      <c r="H28" s="86">
        <v>30594000</v>
      </c>
      <c r="I28" s="87">
        <f t="shared" si="1"/>
        <v>191922500</v>
      </c>
      <c r="J28" s="85">
        <v>44287418</v>
      </c>
      <c r="K28" s="86">
        <v>16266175</v>
      </c>
      <c r="L28" s="88">
        <f t="shared" si="2"/>
        <v>60553593</v>
      </c>
      <c r="M28" s="105">
        <f t="shared" si="3"/>
        <v>0.3221993228628757</v>
      </c>
      <c r="N28" s="85">
        <v>43341758</v>
      </c>
      <c r="O28" s="86">
        <v>22136316</v>
      </c>
      <c r="P28" s="88">
        <f t="shared" si="4"/>
        <v>65478074</v>
      </c>
      <c r="Q28" s="105">
        <f t="shared" si="5"/>
        <v>0.3484019702210779</v>
      </c>
      <c r="R28" s="85">
        <v>20989142</v>
      </c>
      <c r="S28" s="86">
        <v>5415511</v>
      </c>
      <c r="T28" s="88">
        <f t="shared" si="6"/>
        <v>26404653</v>
      </c>
      <c r="U28" s="105">
        <f t="shared" si="7"/>
        <v>0.13757976787505374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108618318</v>
      </c>
      <c r="AA28" s="88">
        <f t="shared" si="11"/>
        <v>43818002</v>
      </c>
      <c r="AB28" s="88">
        <f t="shared" si="12"/>
        <v>152436320</v>
      </c>
      <c r="AC28" s="105">
        <f t="shared" si="13"/>
        <v>0.7942597663119227</v>
      </c>
      <c r="AD28" s="85">
        <v>43866135</v>
      </c>
      <c r="AE28" s="86">
        <v>13703451</v>
      </c>
      <c r="AF28" s="88">
        <f t="shared" si="14"/>
        <v>57569586</v>
      </c>
      <c r="AG28" s="86">
        <v>123274485</v>
      </c>
      <c r="AH28" s="86">
        <v>123274485</v>
      </c>
      <c r="AI28" s="126">
        <v>0</v>
      </c>
      <c r="AJ28" s="127">
        <f t="shared" si="15"/>
        <v>0</v>
      </c>
      <c r="AK28" s="128">
        <f t="shared" si="16"/>
        <v>-0.5413437053377455</v>
      </c>
    </row>
    <row r="29" spans="1:37" ht="12.75">
      <c r="A29" s="62" t="s">
        <v>97</v>
      </c>
      <c r="B29" s="63" t="s">
        <v>485</v>
      </c>
      <c r="C29" s="64" t="s">
        <v>486</v>
      </c>
      <c r="D29" s="85">
        <v>184963402</v>
      </c>
      <c r="E29" s="86">
        <v>52024008</v>
      </c>
      <c r="F29" s="87">
        <f t="shared" si="0"/>
        <v>236987410</v>
      </c>
      <c r="G29" s="85">
        <v>182136582</v>
      </c>
      <c r="H29" s="86">
        <v>47618008</v>
      </c>
      <c r="I29" s="87">
        <f t="shared" si="1"/>
        <v>229754590</v>
      </c>
      <c r="J29" s="85">
        <v>30243246</v>
      </c>
      <c r="K29" s="86">
        <v>4432328</v>
      </c>
      <c r="L29" s="88">
        <f t="shared" si="2"/>
        <v>34675574</v>
      </c>
      <c r="M29" s="105">
        <f t="shared" si="3"/>
        <v>0.14631821158769573</v>
      </c>
      <c r="N29" s="85">
        <v>35665169</v>
      </c>
      <c r="O29" s="86">
        <v>12021998</v>
      </c>
      <c r="P29" s="88">
        <f t="shared" si="4"/>
        <v>47687167</v>
      </c>
      <c r="Q29" s="105">
        <f t="shared" si="5"/>
        <v>0.20122236451295028</v>
      </c>
      <c r="R29" s="85">
        <v>32470138</v>
      </c>
      <c r="S29" s="86">
        <v>1522696</v>
      </c>
      <c r="T29" s="88">
        <f t="shared" si="6"/>
        <v>33992834</v>
      </c>
      <c r="U29" s="105">
        <f t="shared" si="7"/>
        <v>0.14795279606818737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98378553</v>
      </c>
      <c r="AA29" s="88">
        <f t="shared" si="11"/>
        <v>17977022</v>
      </c>
      <c r="AB29" s="88">
        <f t="shared" si="12"/>
        <v>116355575</v>
      </c>
      <c r="AC29" s="105">
        <f t="shared" si="13"/>
        <v>0.5064341696067965</v>
      </c>
      <c r="AD29" s="85">
        <v>55261709</v>
      </c>
      <c r="AE29" s="86">
        <v>28639500</v>
      </c>
      <c r="AF29" s="88">
        <f t="shared" si="14"/>
        <v>83901209</v>
      </c>
      <c r="AG29" s="86">
        <v>236236907</v>
      </c>
      <c r="AH29" s="86">
        <v>236236907</v>
      </c>
      <c r="AI29" s="126">
        <v>0</v>
      </c>
      <c r="AJ29" s="127">
        <f t="shared" si="15"/>
        <v>0</v>
      </c>
      <c r="AK29" s="128">
        <f t="shared" si="16"/>
        <v>-0.5948469109664438</v>
      </c>
    </row>
    <row r="30" spans="1:37" ht="12.75">
      <c r="A30" s="62" t="s">
        <v>112</v>
      </c>
      <c r="B30" s="63" t="s">
        <v>487</v>
      </c>
      <c r="C30" s="64" t="s">
        <v>488</v>
      </c>
      <c r="D30" s="85">
        <v>63872167</v>
      </c>
      <c r="E30" s="86">
        <v>1500000</v>
      </c>
      <c r="F30" s="87">
        <f t="shared" si="0"/>
        <v>65372167</v>
      </c>
      <c r="G30" s="85">
        <v>66851473</v>
      </c>
      <c r="H30" s="86">
        <v>2150000</v>
      </c>
      <c r="I30" s="87">
        <f t="shared" si="1"/>
        <v>69001473</v>
      </c>
      <c r="J30" s="85">
        <v>14703251</v>
      </c>
      <c r="K30" s="86">
        <v>524925</v>
      </c>
      <c r="L30" s="88">
        <f t="shared" si="2"/>
        <v>15228176</v>
      </c>
      <c r="M30" s="105">
        <f t="shared" si="3"/>
        <v>0.2329458651722529</v>
      </c>
      <c r="N30" s="85">
        <v>18375803</v>
      </c>
      <c r="O30" s="86">
        <v>149181</v>
      </c>
      <c r="P30" s="88">
        <f t="shared" si="4"/>
        <v>18524984</v>
      </c>
      <c r="Q30" s="105">
        <f t="shared" si="5"/>
        <v>0.2833772360643942</v>
      </c>
      <c r="R30" s="85">
        <v>17286603</v>
      </c>
      <c r="S30" s="86">
        <v>97975</v>
      </c>
      <c r="T30" s="88">
        <f t="shared" si="6"/>
        <v>17384578</v>
      </c>
      <c r="U30" s="105">
        <f t="shared" si="7"/>
        <v>0.2519450273184748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f t="shared" si="10"/>
        <v>50365657</v>
      </c>
      <c r="AA30" s="88">
        <f t="shared" si="11"/>
        <v>772081</v>
      </c>
      <c r="AB30" s="88">
        <f t="shared" si="12"/>
        <v>51137738</v>
      </c>
      <c r="AC30" s="105">
        <f t="shared" si="13"/>
        <v>0.741110816576336</v>
      </c>
      <c r="AD30" s="85">
        <v>46332511</v>
      </c>
      <c r="AE30" s="86">
        <v>560087</v>
      </c>
      <c r="AF30" s="88">
        <f t="shared" si="14"/>
        <v>46892598</v>
      </c>
      <c r="AG30" s="86">
        <v>62146866</v>
      </c>
      <c r="AH30" s="86">
        <v>62146866</v>
      </c>
      <c r="AI30" s="126">
        <v>20172704</v>
      </c>
      <c r="AJ30" s="127">
        <f t="shared" si="15"/>
        <v>0.3245972854045448</v>
      </c>
      <c r="AK30" s="128">
        <f t="shared" si="16"/>
        <v>-0.6292681842878486</v>
      </c>
    </row>
    <row r="31" spans="1:37" ht="16.5">
      <c r="A31" s="65"/>
      <c r="B31" s="66" t="s">
        <v>489</v>
      </c>
      <c r="C31" s="67"/>
      <c r="D31" s="89">
        <f>SUM(D22:D30)</f>
        <v>1237746709</v>
      </c>
      <c r="E31" s="90">
        <f>SUM(E22:E30)</f>
        <v>322104031</v>
      </c>
      <c r="F31" s="91">
        <f t="shared" si="0"/>
        <v>1559850740</v>
      </c>
      <c r="G31" s="89">
        <f>SUM(G22:G30)</f>
        <v>1271789473</v>
      </c>
      <c r="H31" s="90">
        <f>SUM(H22:H30)</f>
        <v>255337920</v>
      </c>
      <c r="I31" s="91">
        <f t="shared" si="1"/>
        <v>1527127393</v>
      </c>
      <c r="J31" s="89">
        <f>SUM(J22:J30)</f>
        <v>234500387</v>
      </c>
      <c r="K31" s="90">
        <f>SUM(K22:K30)</f>
        <v>34614817</v>
      </c>
      <c r="L31" s="90">
        <f t="shared" si="2"/>
        <v>269115204</v>
      </c>
      <c r="M31" s="106">
        <f t="shared" si="3"/>
        <v>0.1725262533772943</v>
      </c>
      <c r="N31" s="89">
        <f>SUM(N22:N30)</f>
        <v>241953994</v>
      </c>
      <c r="O31" s="90">
        <f>SUM(O22:O30)</f>
        <v>49355056</v>
      </c>
      <c r="P31" s="90">
        <f t="shared" si="4"/>
        <v>291309050</v>
      </c>
      <c r="Q31" s="106">
        <f t="shared" si="5"/>
        <v>0.18675443908178035</v>
      </c>
      <c r="R31" s="89">
        <f>SUM(R22:R30)</f>
        <v>202749894</v>
      </c>
      <c r="S31" s="90">
        <f>SUM(S22:S30)</f>
        <v>18158206</v>
      </c>
      <c r="T31" s="90">
        <f t="shared" si="6"/>
        <v>220908100</v>
      </c>
      <c r="U31" s="106">
        <f t="shared" si="7"/>
        <v>0.1446559737010755</v>
      </c>
      <c r="V31" s="89">
        <f>SUM(V22:V30)</f>
        <v>0</v>
      </c>
      <c r="W31" s="90">
        <f>SUM(W22:W30)</f>
        <v>0</v>
      </c>
      <c r="X31" s="90">
        <f t="shared" si="8"/>
        <v>0</v>
      </c>
      <c r="Y31" s="106">
        <f t="shared" si="9"/>
        <v>0</v>
      </c>
      <c r="Z31" s="89">
        <f t="shared" si="10"/>
        <v>679204275</v>
      </c>
      <c r="AA31" s="90">
        <f t="shared" si="11"/>
        <v>102128079</v>
      </c>
      <c r="AB31" s="90">
        <f t="shared" si="12"/>
        <v>781332354</v>
      </c>
      <c r="AC31" s="106">
        <f t="shared" si="13"/>
        <v>0.511635347241787</v>
      </c>
      <c r="AD31" s="89">
        <f>SUM(AD22:AD30)</f>
        <v>544350713</v>
      </c>
      <c r="AE31" s="90">
        <f>SUM(AE22:AE30)</f>
        <v>99865064</v>
      </c>
      <c r="AF31" s="90">
        <f t="shared" si="14"/>
        <v>644215777</v>
      </c>
      <c r="AG31" s="90">
        <f>SUM(AG22:AG30)</f>
        <v>1337864165</v>
      </c>
      <c r="AH31" s="90">
        <f>SUM(AH22:AH30)</f>
        <v>1337864165</v>
      </c>
      <c r="AI31" s="91">
        <f>SUM(AI22:AI30)</f>
        <v>197409103</v>
      </c>
      <c r="AJ31" s="129">
        <f t="shared" si="15"/>
        <v>0.14755541568751115</v>
      </c>
      <c r="AK31" s="130">
        <f t="shared" si="16"/>
        <v>-0.6570898945866704</v>
      </c>
    </row>
    <row r="32" spans="1:37" ht="12.75">
      <c r="A32" s="62" t="s">
        <v>97</v>
      </c>
      <c r="B32" s="63" t="s">
        <v>490</v>
      </c>
      <c r="C32" s="64" t="s">
        <v>491</v>
      </c>
      <c r="D32" s="85">
        <v>290107594</v>
      </c>
      <c r="E32" s="86">
        <v>27363436</v>
      </c>
      <c r="F32" s="87">
        <f t="shared" si="0"/>
        <v>317471030</v>
      </c>
      <c r="G32" s="85">
        <v>277436789</v>
      </c>
      <c r="H32" s="86">
        <v>31163436</v>
      </c>
      <c r="I32" s="87">
        <f t="shared" si="1"/>
        <v>308600225</v>
      </c>
      <c r="J32" s="85">
        <v>37705285</v>
      </c>
      <c r="K32" s="86">
        <v>9851675</v>
      </c>
      <c r="L32" s="88">
        <f t="shared" si="2"/>
        <v>47556960</v>
      </c>
      <c r="M32" s="105">
        <f t="shared" si="3"/>
        <v>0.14979936909518957</v>
      </c>
      <c r="N32" s="85">
        <v>32487053</v>
      </c>
      <c r="O32" s="86">
        <v>1506180</v>
      </c>
      <c r="P32" s="88">
        <f t="shared" si="4"/>
        <v>33993233</v>
      </c>
      <c r="Q32" s="105">
        <f t="shared" si="5"/>
        <v>0.10707507075527489</v>
      </c>
      <c r="R32" s="85">
        <v>44273925</v>
      </c>
      <c r="S32" s="86">
        <v>8234058</v>
      </c>
      <c r="T32" s="88">
        <f t="shared" si="6"/>
        <v>52507983</v>
      </c>
      <c r="U32" s="105">
        <f t="shared" si="7"/>
        <v>0.17014888112929924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114466263</v>
      </c>
      <c r="AA32" s="88">
        <f t="shared" si="11"/>
        <v>19591913</v>
      </c>
      <c r="AB32" s="88">
        <f t="shared" si="12"/>
        <v>134058176</v>
      </c>
      <c r="AC32" s="105">
        <f t="shared" si="13"/>
        <v>0.4344072529435129</v>
      </c>
      <c r="AD32" s="85">
        <v>153433194</v>
      </c>
      <c r="AE32" s="86">
        <v>91188698</v>
      </c>
      <c r="AF32" s="88">
        <f t="shared" si="14"/>
        <v>244621892</v>
      </c>
      <c r="AG32" s="86">
        <v>292448512</v>
      </c>
      <c r="AH32" s="86">
        <v>292448512</v>
      </c>
      <c r="AI32" s="126">
        <v>66710077</v>
      </c>
      <c r="AJ32" s="127">
        <f t="shared" si="15"/>
        <v>0.22810879270262793</v>
      </c>
      <c r="AK32" s="128">
        <f t="shared" si="16"/>
        <v>-0.7853504338033654</v>
      </c>
    </row>
    <row r="33" spans="1:37" ht="12.75">
      <c r="A33" s="62" t="s">
        <v>97</v>
      </c>
      <c r="B33" s="63" t="s">
        <v>492</v>
      </c>
      <c r="C33" s="64" t="s">
        <v>493</v>
      </c>
      <c r="D33" s="85">
        <v>65301445</v>
      </c>
      <c r="E33" s="86">
        <v>23700000</v>
      </c>
      <c r="F33" s="87">
        <f t="shared" si="0"/>
        <v>89001445</v>
      </c>
      <c r="G33" s="85">
        <v>65269497</v>
      </c>
      <c r="H33" s="86">
        <v>22835000</v>
      </c>
      <c r="I33" s="87">
        <f t="shared" si="1"/>
        <v>88104497</v>
      </c>
      <c r="J33" s="85">
        <v>7206706</v>
      </c>
      <c r="K33" s="86">
        <v>14452</v>
      </c>
      <c r="L33" s="88">
        <f t="shared" si="2"/>
        <v>7221158</v>
      </c>
      <c r="M33" s="105">
        <f t="shared" si="3"/>
        <v>0.08113528943266034</v>
      </c>
      <c r="N33" s="85">
        <v>11722292</v>
      </c>
      <c r="O33" s="86">
        <v>4612215</v>
      </c>
      <c r="P33" s="88">
        <f t="shared" si="4"/>
        <v>16334507</v>
      </c>
      <c r="Q33" s="105">
        <f t="shared" si="5"/>
        <v>0.18353080671892463</v>
      </c>
      <c r="R33" s="85">
        <v>10564343</v>
      </c>
      <c r="S33" s="86">
        <v>1944637</v>
      </c>
      <c r="T33" s="88">
        <f t="shared" si="6"/>
        <v>12508980</v>
      </c>
      <c r="U33" s="105">
        <f t="shared" si="7"/>
        <v>0.1419789048906323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29493341</v>
      </c>
      <c r="AA33" s="88">
        <f t="shared" si="11"/>
        <v>6571304</v>
      </c>
      <c r="AB33" s="88">
        <f t="shared" si="12"/>
        <v>36064645</v>
      </c>
      <c r="AC33" s="105">
        <f t="shared" si="13"/>
        <v>0.4093394347396365</v>
      </c>
      <c r="AD33" s="85">
        <v>29327187</v>
      </c>
      <c r="AE33" s="86">
        <v>3668822</v>
      </c>
      <c r="AF33" s="88">
        <f t="shared" si="14"/>
        <v>32996009</v>
      </c>
      <c r="AG33" s="86">
        <v>79052190</v>
      </c>
      <c r="AH33" s="86">
        <v>79052190</v>
      </c>
      <c r="AI33" s="126">
        <v>10403877</v>
      </c>
      <c r="AJ33" s="127">
        <f t="shared" si="15"/>
        <v>0.1316077011908209</v>
      </c>
      <c r="AK33" s="128">
        <f t="shared" si="16"/>
        <v>-0.6208941511684034</v>
      </c>
    </row>
    <row r="34" spans="1:37" ht="12.75">
      <c r="A34" s="62" t="s">
        <v>97</v>
      </c>
      <c r="B34" s="63" t="s">
        <v>494</v>
      </c>
      <c r="C34" s="64" t="s">
        <v>495</v>
      </c>
      <c r="D34" s="85">
        <v>247546609</v>
      </c>
      <c r="E34" s="86">
        <v>32554280</v>
      </c>
      <c r="F34" s="87">
        <f t="shared" si="0"/>
        <v>280100889</v>
      </c>
      <c r="G34" s="85">
        <v>239976671</v>
      </c>
      <c r="H34" s="86">
        <v>37111080</v>
      </c>
      <c r="I34" s="87">
        <f t="shared" si="1"/>
        <v>277087751</v>
      </c>
      <c r="J34" s="85">
        <v>50643034</v>
      </c>
      <c r="K34" s="86">
        <v>2808930</v>
      </c>
      <c r="L34" s="88">
        <f t="shared" si="2"/>
        <v>53451964</v>
      </c>
      <c r="M34" s="105">
        <f t="shared" si="3"/>
        <v>0.19083111157137383</v>
      </c>
      <c r="N34" s="85">
        <v>48824165</v>
      </c>
      <c r="O34" s="86">
        <v>2867058</v>
      </c>
      <c r="P34" s="88">
        <f t="shared" si="4"/>
        <v>51691223</v>
      </c>
      <c r="Q34" s="105">
        <f t="shared" si="5"/>
        <v>0.18454501584962837</v>
      </c>
      <c r="R34" s="85">
        <v>51978956</v>
      </c>
      <c r="S34" s="86">
        <v>1044638</v>
      </c>
      <c r="T34" s="88">
        <f t="shared" si="6"/>
        <v>53023594</v>
      </c>
      <c r="U34" s="105">
        <f t="shared" si="7"/>
        <v>0.19136029582195424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f t="shared" si="10"/>
        <v>151446155</v>
      </c>
      <c r="AA34" s="88">
        <f t="shared" si="11"/>
        <v>6720626</v>
      </c>
      <c r="AB34" s="88">
        <f t="shared" si="12"/>
        <v>158166781</v>
      </c>
      <c r="AC34" s="105">
        <f t="shared" si="13"/>
        <v>0.5708183794815239</v>
      </c>
      <c r="AD34" s="85">
        <v>131454607</v>
      </c>
      <c r="AE34" s="86">
        <v>1277840</v>
      </c>
      <c r="AF34" s="88">
        <f t="shared" si="14"/>
        <v>132732447</v>
      </c>
      <c r="AG34" s="86">
        <v>266176360</v>
      </c>
      <c r="AH34" s="86">
        <v>266176360</v>
      </c>
      <c r="AI34" s="126">
        <v>132732447</v>
      </c>
      <c r="AJ34" s="127">
        <f t="shared" si="15"/>
        <v>0.49866354397512985</v>
      </c>
      <c r="AK34" s="128">
        <f t="shared" si="16"/>
        <v>-0.6005227418130851</v>
      </c>
    </row>
    <row r="35" spans="1:37" ht="12.75">
      <c r="A35" s="62" t="s">
        <v>97</v>
      </c>
      <c r="B35" s="63" t="s">
        <v>496</v>
      </c>
      <c r="C35" s="64" t="s">
        <v>497</v>
      </c>
      <c r="D35" s="85">
        <v>113289694</v>
      </c>
      <c r="E35" s="86">
        <v>22659000</v>
      </c>
      <c r="F35" s="87">
        <f t="shared" si="0"/>
        <v>135948694</v>
      </c>
      <c r="G35" s="85">
        <v>116387635</v>
      </c>
      <c r="H35" s="86">
        <v>26584438</v>
      </c>
      <c r="I35" s="87">
        <f t="shared" si="1"/>
        <v>142972073</v>
      </c>
      <c r="J35" s="85">
        <v>6312447</v>
      </c>
      <c r="K35" s="86">
        <v>9110439</v>
      </c>
      <c r="L35" s="88">
        <f t="shared" si="2"/>
        <v>15422886</v>
      </c>
      <c r="M35" s="105">
        <f t="shared" si="3"/>
        <v>0.11344637117293675</v>
      </c>
      <c r="N35" s="85">
        <v>16420258</v>
      </c>
      <c r="O35" s="86">
        <v>12045227</v>
      </c>
      <c r="P35" s="88">
        <f t="shared" si="4"/>
        <v>28465485</v>
      </c>
      <c r="Q35" s="105">
        <f t="shared" si="5"/>
        <v>0.2093840268888497</v>
      </c>
      <c r="R35" s="85">
        <v>18051848</v>
      </c>
      <c r="S35" s="86">
        <v>9530708</v>
      </c>
      <c r="T35" s="88">
        <f t="shared" si="6"/>
        <v>27582556</v>
      </c>
      <c r="U35" s="105">
        <f t="shared" si="7"/>
        <v>0.19292268357891124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40784553</v>
      </c>
      <c r="AA35" s="88">
        <f t="shared" si="11"/>
        <v>30686374</v>
      </c>
      <c r="AB35" s="88">
        <f t="shared" si="12"/>
        <v>71470927</v>
      </c>
      <c r="AC35" s="105">
        <f t="shared" si="13"/>
        <v>0.49989431852191163</v>
      </c>
      <c r="AD35" s="85">
        <v>53412298</v>
      </c>
      <c r="AE35" s="86">
        <v>15116557</v>
      </c>
      <c r="AF35" s="88">
        <f t="shared" si="14"/>
        <v>68528855</v>
      </c>
      <c r="AG35" s="86">
        <v>143718271</v>
      </c>
      <c r="AH35" s="86">
        <v>143718271</v>
      </c>
      <c r="AI35" s="126">
        <v>20410847</v>
      </c>
      <c r="AJ35" s="127">
        <f t="shared" si="15"/>
        <v>0.1420198479843944</v>
      </c>
      <c r="AK35" s="128">
        <f t="shared" si="16"/>
        <v>-0.59750449646357</v>
      </c>
    </row>
    <row r="36" spans="1:37" ht="12.75">
      <c r="A36" s="62" t="s">
        <v>97</v>
      </c>
      <c r="B36" s="63" t="s">
        <v>498</v>
      </c>
      <c r="C36" s="64" t="s">
        <v>499</v>
      </c>
      <c r="D36" s="85">
        <v>819861473</v>
      </c>
      <c r="E36" s="86">
        <v>113936629</v>
      </c>
      <c r="F36" s="87">
        <f t="shared" si="0"/>
        <v>933798102</v>
      </c>
      <c r="G36" s="85">
        <v>794789834</v>
      </c>
      <c r="H36" s="86">
        <v>107257827</v>
      </c>
      <c r="I36" s="87">
        <f t="shared" si="1"/>
        <v>902047661</v>
      </c>
      <c r="J36" s="85">
        <v>205571382</v>
      </c>
      <c r="K36" s="86">
        <v>1151451350</v>
      </c>
      <c r="L36" s="88">
        <f t="shared" si="2"/>
        <v>1357022732</v>
      </c>
      <c r="M36" s="105">
        <f t="shared" si="3"/>
        <v>1.453229267754498</v>
      </c>
      <c r="N36" s="85">
        <v>170229141</v>
      </c>
      <c r="O36" s="86">
        <v>-297678</v>
      </c>
      <c r="P36" s="88">
        <f t="shared" si="4"/>
        <v>169931463</v>
      </c>
      <c r="Q36" s="105">
        <f t="shared" si="5"/>
        <v>0.18197880530710267</v>
      </c>
      <c r="R36" s="85">
        <v>163110849</v>
      </c>
      <c r="S36" s="86">
        <v>13325</v>
      </c>
      <c r="T36" s="88">
        <f t="shared" si="6"/>
        <v>163124174</v>
      </c>
      <c r="U36" s="105">
        <f t="shared" si="7"/>
        <v>0.18083764423174975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f t="shared" si="10"/>
        <v>538911372</v>
      </c>
      <c r="AA36" s="88">
        <f t="shared" si="11"/>
        <v>1151166997</v>
      </c>
      <c r="AB36" s="88">
        <f t="shared" si="12"/>
        <v>1690078369</v>
      </c>
      <c r="AC36" s="105">
        <f t="shared" si="13"/>
        <v>1.8736020745582311</v>
      </c>
      <c r="AD36" s="85">
        <v>338030961</v>
      </c>
      <c r="AE36" s="86">
        <v>-2039371</v>
      </c>
      <c r="AF36" s="88">
        <f t="shared" si="14"/>
        <v>335991590</v>
      </c>
      <c r="AG36" s="86">
        <v>897637680</v>
      </c>
      <c r="AH36" s="86">
        <v>897637680</v>
      </c>
      <c r="AI36" s="126">
        <v>164076370</v>
      </c>
      <c r="AJ36" s="127">
        <f t="shared" si="15"/>
        <v>0.1827868567192946</v>
      </c>
      <c r="AK36" s="128">
        <f t="shared" si="16"/>
        <v>-0.5144992349362079</v>
      </c>
    </row>
    <row r="37" spans="1:37" ht="12.75">
      <c r="A37" s="62" t="s">
        <v>112</v>
      </c>
      <c r="B37" s="63" t="s">
        <v>500</v>
      </c>
      <c r="C37" s="64" t="s">
        <v>501</v>
      </c>
      <c r="D37" s="85">
        <v>80559331</v>
      </c>
      <c r="E37" s="86">
        <v>1820000</v>
      </c>
      <c r="F37" s="87">
        <f t="shared" si="0"/>
        <v>82379331</v>
      </c>
      <c r="G37" s="85">
        <v>82016378</v>
      </c>
      <c r="H37" s="86">
        <v>1062000</v>
      </c>
      <c r="I37" s="87">
        <f t="shared" si="1"/>
        <v>83078378</v>
      </c>
      <c r="J37" s="85">
        <v>17049111</v>
      </c>
      <c r="K37" s="86">
        <v>0</v>
      </c>
      <c r="L37" s="88">
        <f t="shared" si="2"/>
        <v>17049111</v>
      </c>
      <c r="M37" s="105">
        <f t="shared" si="3"/>
        <v>0.2069585998458764</v>
      </c>
      <c r="N37" s="85">
        <v>20375110</v>
      </c>
      <c r="O37" s="86">
        <v>43847</v>
      </c>
      <c r="P37" s="88">
        <f t="shared" si="4"/>
        <v>20418957</v>
      </c>
      <c r="Q37" s="105">
        <f t="shared" si="5"/>
        <v>0.24786505003299916</v>
      </c>
      <c r="R37" s="85">
        <v>17002684</v>
      </c>
      <c r="S37" s="86">
        <v>747275</v>
      </c>
      <c r="T37" s="88">
        <f t="shared" si="6"/>
        <v>17749959</v>
      </c>
      <c r="U37" s="105">
        <f t="shared" si="7"/>
        <v>0.21365317218879742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f t="shared" si="10"/>
        <v>54426905</v>
      </c>
      <c r="AA37" s="88">
        <f t="shared" si="11"/>
        <v>791122</v>
      </c>
      <c r="AB37" s="88">
        <f t="shared" si="12"/>
        <v>55218027</v>
      </c>
      <c r="AC37" s="105">
        <f t="shared" si="13"/>
        <v>0.6646497961238482</v>
      </c>
      <c r="AD37" s="85">
        <v>38232352</v>
      </c>
      <c r="AE37" s="86">
        <v>-9202</v>
      </c>
      <c r="AF37" s="88">
        <f t="shared" si="14"/>
        <v>38223150</v>
      </c>
      <c r="AG37" s="86">
        <v>83766335</v>
      </c>
      <c r="AH37" s="86">
        <v>83766335</v>
      </c>
      <c r="AI37" s="126">
        <v>17763568</v>
      </c>
      <c r="AJ37" s="127">
        <f t="shared" si="15"/>
        <v>0.21206094309844165</v>
      </c>
      <c r="AK37" s="128">
        <f t="shared" si="16"/>
        <v>-0.535622809737031</v>
      </c>
    </row>
    <row r="38" spans="1:37" ht="16.5">
      <c r="A38" s="65"/>
      <c r="B38" s="66" t="s">
        <v>502</v>
      </c>
      <c r="C38" s="67"/>
      <c r="D38" s="89">
        <f>SUM(D32:D37)</f>
        <v>1616666146</v>
      </c>
      <c r="E38" s="90">
        <f>SUM(E32:E37)</f>
        <v>222033345</v>
      </c>
      <c r="F38" s="91">
        <f t="shared" si="0"/>
        <v>1838699491</v>
      </c>
      <c r="G38" s="89">
        <f>SUM(G32:G37)</f>
        <v>1575876804</v>
      </c>
      <c r="H38" s="90">
        <f>SUM(H32:H37)</f>
        <v>226013781</v>
      </c>
      <c r="I38" s="91">
        <f t="shared" si="1"/>
        <v>1801890585</v>
      </c>
      <c r="J38" s="89">
        <f>SUM(J32:J37)</f>
        <v>324487965</v>
      </c>
      <c r="K38" s="90">
        <f>SUM(K32:K37)</f>
        <v>1173236846</v>
      </c>
      <c r="L38" s="90">
        <f t="shared" si="2"/>
        <v>1497724811</v>
      </c>
      <c r="M38" s="106">
        <f t="shared" si="3"/>
        <v>0.8145566028222716</v>
      </c>
      <c r="N38" s="89">
        <f>SUM(N32:N37)</f>
        <v>300058019</v>
      </c>
      <c r="O38" s="90">
        <f>SUM(O32:O37)</f>
        <v>20776849</v>
      </c>
      <c r="P38" s="90">
        <f t="shared" si="4"/>
        <v>320834868</v>
      </c>
      <c r="Q38" s="106">
        <f t="shared" si="5"/>
        <v>0.17449010540896484</v>
      </c>
      <c r="R38" s="89">
        <f>SUM(R32:R37)</f>
        <v>304982605</v>
      </c>
      <c r="S38" s="90">
        <f>SUM(S32:S37)</f>
        <v>21514641</v>
      </c>
      <c r="T38" s="90">
        <f t="shared" si="6"/>
        <v>326497246</v>
      </c>
      <c r="U38" s="106">
        <f t="shared" si="7"/>
        <v>0.18119704310459006</v>
      </c>
      <c r="V38" s="89">
        <f>SUM(V32:V37)</f>
        <v>0</v>
      </c>
      <c r="W38" s="90">
        <f>SUM(W32:W37)</f>
        <v>0</v>
      </c>
      <c r="X38" s="90">
        <f t="shared" si="8"/>
        <v>0</v>
      </c>
      <c r="Y38" s="106">
        <f t="shared" si="9"/>
        <v>0</v>
      </c>
      <c r="Z38" s="89">
        <f t="shared" si="10"/>
        <v>929528589</v>
      </c>
      <c r="AA38" s="90">
        <f t="shared" si="11"/>
        <v>1215528336</v>
      </c>
      <c r="AB38" s="90">
        <f t="shared" si="12"/>
        <v>2145056925</v>
      </c>
      <c r="AC38" s="106">
        <f t="shared" si="13"/>
        <v>1.1904479344399261</v>
      </c>
      <c r="AD38" s="89">
        <f>SUM(AD32:AD37)</f>
        <v>743890599</v>
      </c>
      <c r="AE38" s="90">
        <f>SUM(AE32:AE37)</f>
        <v>109203344</v>
      </c>
      <c r="AF38" s="90">
        <f t="shared" si="14"/>
        <v>853093943</v>
      </c>
      <c r="AG38" s="90">
        <f>SUM(AG32:AG37)</f>
        <v>1762799348</v>
      </c>
      <c r="AH38" s="90">
        <f>SUM(AH32:AH37)</f>
        <v>1762799348</v>
      </c>
      <c r="AI38" s="91">
        <f>SUM(AI32:AI37)</f>
        <v>412097186</v>
      </c>
      <c r="AJ38" s="129">
        <f t="shared" si="15"/>
        <v>0.23377430135060387</v>
      </c>
      <c r="AK38" s="130">
        <f t="shared" si="16"/>
        <v>-0.6172786729069533</v>
      </c>
    </row>
    <row r="39" spans="1:37" ht="12.75">
      <c r="A39" s="62" t="s">
        <v>97</v>
      </c>
      <c r="B39" s="63" t="s">
        <v>79</v>
      </c>
      <c r="C39" s="64" t="s">
        <v>80</v>
      </c>
      <c r="D39" s="85">
        <v>2193027524</v>
      </c>
      <c r="E39" s="86">
        <v>154456000</v>
      </c>
      <c r="F39" s="87">
        <f t="shared" si="0"/>
        <v>2347483524</v>
      </c>
      <c r="G39" s="85">
        <v>2241372524</v>
      </c>
      <c r="H39" s="86">
        <v>155445797</v>
      </c>
      <c r="I39" s="87">
        <f t="shared" si="1"/>
        <v>2396818321</v>
      </c>
      <c r="J39" s="85">
        <v>427280730</v>
      </c>
      <c r="K39" s="86">
        <v>15222926</v>
      </c>
      <c r="L39" s="88">
        <f t="shared" si="2"/>
        <v>442503656</v>
      </c>
      <c r="M39" s="105">
        <f t="shared" si="3"/>
        <v>0.18850128295937724</v>
      </c>
      <c r="N39" s="85">
        <v>467536717</v>
      </c>
      <c r="O39" s="86">
        <v>31472750</v>
      </c>
      <c r="P39" s="88">
        <f t="shared" si="4"/>
        <v>499009467</v>
      </c>
      <c r="Q39" s="105">
        <f t="shared" si="5"/>
        <v>0.21257208491487584</v>
      </c>
      <c r="R39" s="85">
        <v>427703464</v>
      </c>
      <c r="S39" s="86">
        <v>24232387</v>
      </c>
      <c r="T39" s="88">
        <f t="shared" si="6"/>
        <v>451935851</v>
      </c>
      <c r="U39" s="105">
        <f t="shared" si="7"/>
        <v>0.18855657395486006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f t="shared" si="10"/>
        <v>1322520911</v>
      </c>
      <c r="AA39" s="88">
        <f t="shared" si="11"/>
        <v>70928063</v>
      </c>
      <c r="AB39" s="88">
        <f t="shared" si="12"/>
        <v>1393448974</v>
      </c>
      <c r="AC39" s="105">
        <f t="shared" si="13"/>
        <v>0.5813744670554026</v>
      </c>
      <c r="AD39" s="85">
        <v>1303089426</v>
      </c>
      <c r="AE39" s="86">
        <v>86248650</v>
      </c>
      <c r="AF39" s="88">
        <f t="shared" si="14"/>
        <v>1389338076</v>
      </c>
      <c r="AG39" s="86">
        <v>2378494813</v>
      </c>
      <c r="AH39" s="86">
        <v>2378494813</v>
      </c>
      <c r="AI39" s="126">
        <v>490903346</v>
      </c>
      <c r="AJ39" s="127">
        <f t="shared" si="15"/>
        <v>0.20639243916652594</v>
      </c>
      <c r="AK39" s="128">
        <f t="shared" si="16"/>
        <v>-0.6747113904045915</v>
      </c>
    </row>
    <row r="40" spans="1:37" ht="12.75">
      <c r="A40" s="62" t="s">
        <v>97</v>
      </c>
      <c r="B40" s="63" t="s">
        <v>503</v>
      </c>
      <c r="C40" s="64" t="s">
        <v>504</v>
      </c>
      <c r="D40" s="85">
        <v>194809470</v>
      </c>
      <c r="E40" s="86">
        <v>26672000</v>
      </c>
      <c r="F40" s="87">
        <f t="shared" si="0"/>
        <v>221481470</v>
      </c>
      <c r="G40" s="85">
        <v>266775770</v>
      </c>
      <c r="H40" s="86">
        <v>29372000</v>
      </c>
      <c r="I40" s="87">
        <f t="shared" si="1"/>
        <v>296147770</v>
      </c>
      <c r="J40" s="85">
        <v>34435102</v>
      </c>
      <c r="K40" s="86">
        <v>1089089</v>
      </c>
      <c r="L40" s="88">
        <f t="shared" si="2"/>
        <v>35524191</v>
      </c>
      <c r="M40" s="105">
        <f t="shared" si="3"/>
        <v>0.16039351282976405</v>
      </c>
      <c r="N40" s="85">
        <v>45123487</v>
      </c>
      <c r="O40" s="86">
        <v>4802094</v>
      </c>
      <c r="P40" s="88">
        <f t="shared" si="4"/>
        <v>49925581</v>
      </c>
      <c r="Q40" s="105">
        <f t="shared" si="5"/>
        <v>0.22541651452828085</v>
      </c>
      <c r="R40" s="85">
        <v>30777903</v>
      </c>
      <c r="S40" s="86">
        <v>1402620</v>
      </c>
      <c r="T40" s="88">
        <f t="shared" si="6"/>
        <v>32180523</v>
      </c>
      <c r="U40" s="105">
        <f t="shared" si="7"/>
        <v>0.10866373567493012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f t="shared" si="10"/>
        <v>110336492</v>
      </c>
      <c r="AA40" s="88">
        <f t="shared" si="11"/>
        <v>7293803</v>
      </c>
      <c r="AB40" s="88">
        <f t="shared" si="12"/>
        <v>117630295</v>
      </c>
      <c r="AC40" s="105">
        <f t="shared" si="13"/>
        <v>0.39720135322984196</v>
      </c>
      <c r="AD40" s="85">
        <v>96517049</v>
      </c>
      <c r="AE40" s="86">
        <v>26820127</v>
      </c>
      <c r="AF40" s="88">
        <f t="shared" si="14"/>
        <v>123337176</v>
      </c>
      <c r="AG40" s="86">
        <v>219530684</v>
      </c>
      <c r="AH40" s="86">
        <v>219530684</v>
      </c>
      <c r="AI40" s="126">
        <v>33477832</v>
      </c>
      <c r="AJ40" s="127">
        <f t="shared" si="15"/>
        <v>0.1524972791502804</v>
      </c>
      <c r="AK40" s="128">
        <f t="shared" si="16"/>
        <v>-0.7390849698066704</v>
      </c>
    </row>
    <row r="41" spans="1:37" ht="12.75">
      <c r="A41" s="62" t="s">
        <v>97</v>
      </c>
      <c r="B41" s="63" t="s">
        <v>505</v>
      </c>
      <c r="C41" s="64" t="s">
        <v>506</v>
      </c>
      <c r="D41" s="85">
        <v>131867566</v>
      </c>
      <c r="E41" s="86">
        <v>32340000</v>
      </c>
      <c r="F41" s="87">
        <f t="shared" si="0"/>
        <v>164207566</v>
      </c>
      <c r="G41" s="85">
        <v>130835559</v>
      </c>
      <c r="H41" s="86">
        <v>64104000</v>
      </c>
      <c r="I41" s="87">
        <f t="shared" si="1"/>
        <v>194939559</v>
      </c>
      <c r="J41" s="85">
        <v>20847440</v>
      </c>
      <c r="K41" s="86">
        <v>8330102</v>
      </c>
      <c r="L41" s="88">
        <f t="shared" si="2"/>
        <v>29177542</v>
      </c>
      <c r="M41" s="105">
        <f t="shared" si="3"/>
        <v>0.17768695262190293</v>
      </c>
      <c r="N41" s="85">
        <v>13045170</v>
      </c>
      <c r="O41" s="86">
        <v>8371510</v>
      </c>
      <c r="P41" s="88">
        <f t="shared" si="4"/>
        <v>21416680</v>
      </c>
      <c r="Q41" s="105">
        <f t="shared" si="5"/>
        <v>0.13042444097856</v>
      </c>
      <c r="R41" s="85">
        <v>19980290</v>
      </c>
      <c r="S41" s="86">
        <v>24111507</v>
      </c>
      <c r="T41" s="88">
        <f t="shared" si="6"/>
        <v>44091797</v>
      </c>
      <c r="U41" s="105">
        <f t="shared" si="7"/>
        <v>0.22618188543249962</v>
      </c>
      <c r="V41" s="85">
        <v>0</v>
      </c>
      <c r="W41" s="86">
        <v>0</v>
      </c>
      <c r="X41" s="88">
        <f t="shared" si="8"/>
        <v>0</v>
      </c>
      <c r="Y41" s="105">
        <f t="shared" si="9"/>
        <v>0</v>
      </c>
      <c r="Z41" s="125">
        <f t="shared" si="10"/>
        <v>53872900</v>
      </c>
      <c r="AA41" s="88">
        <f t="shared" si="11"/>
        <v>40813119</v>
      </c>
      <c r="AB41" s="88">
        <f t="shared" si="12"/>
        <v>94686019</v>
      </c>
      <c r="AC41" s="105">
        <f t="shared" si="13"/>
        <v>0.48571987894976204</v>
      </c>
      <c r="AD41" s="85">
        <v>49349999</v>
      </c>
      <c r="AE41" s="86">
        <v>15812465</v>
      </c>
      <c r="AF41" s="88">
        <f t="shared" si="14"/>
        <v>65162464</v>
      </c>
      <c r="AG41" s="86">
        <v>170959468</v>
      </c>
      <c r="AH41" s="86">
        <v>170959468</v>
      </c>
      <c r="AI41" s="126">
        <v>21781614</v>
      </c>
      <c r="AJ41" s="127">
        <f t="shared" si="15"/>
        <v>0.12740805908450767</v>
      </c>
      <c r="AK41" s="128">
        <f t="shared" si="16"/>
        <v>-0.3233558970391298</v>
      </c>
    </row>
    <row r="42" spans="1:37" ht="12.75">
      <c r="A42" s="62" t="s">
        <v>97</v>
      </c>
      <c r="B42" s="63" t="s">
        <v>507</v>
      </c>
      <c r="C42" s="64" t="s">
        <v>508</v>
      </c>
      <c r="D42" s="85">
        <v>346620452</v>
      </c>
      <c r="E42" s="86">
        <v>93082214</v>
      </c>
      <c r="F42" s="87">
        <f t="shared" si="0"/>
        <v>439702666</v>
      </c>
      <c r="G42" s="85">
        <v>412595989</v>
      </c>
      <c r="H42" s="86">
        <v>128160430</v>
      </c>
      <c r="I42" s="87">
        <f t="shared" si="1"/>
        <v>540756419</v>
      </c>
      <c r="J42" s="85">
        <v>204807904</v>
      </c>
      <c r="K42" s="86">
        <v>4153771</v>
      </c>
      <c r="L42" s="88">
        <f t="shared" si="2"/>
        <v>208961675</v>
      </c>
      <c r="M42" s="105">
        <f t="shared" si="3"/>
        <v>0.47523404145109277</v>
      </c>
      <c r="N42" s="85">
        <v>138746196</v>
      </c>
      <c r="O42" s="86">
        <v>12635618</v>
      </c>
      <c r="P42" s="88">
        <f t="shared" si="4"/>
        <v>151381814</v>
      </c>
      <c r="Q42" s="105">
        <f t="shared" si="5"/>
        <v>0.34428222911889284</v>
      </c>
      <c r="R42" s="85">
        <v>42784629</v>
      </c>
      <c r="S42" s="86">
        <v>8294615</v>
      </c>
      <c r="T42" s="88">
        <f t="shared" si="6"/>
        <v>51079244</v>
      </c>
      <c r="U42" s="105">
        <f t="shared" si="7"/>
        <v>0.09445887687188047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f t="shared" si="10"/>
        <v>386338729</v>
      </c>
      <c r="AA42" s="88">
        <f t="shared" si="11"/>
        <v>25084004</v>
      </c>
      <c r="AB42" s="88">
        <f t="shared" si="12"/>
        <v>411422733</v>
      </c>
      <c r="AC42" s="105">
        <f t="shared" si="13"/>
        <v>0.7608282001734316</v>
      </c>
      <c r="AD42" s="85">
        <v>298920100</v>
      </c>
      <c r="AE42" s="86">
        <v>14061215</v>
      </c>
      <c r="AF42" s="88">
        <f t="shared" si="14"/>
        <v>312981315</v>
      </c>
      <c r="AG42" s="86">
        <v>348800265</v>
      </c>
      <c r="AH42" s="86">
        <v>348800265</v>
      </c>
      <c r="AI42" s="126">
        <v>163926405</v>
      </c>
      <c r="AJ42" s="127">
        <f t="shared" si="15"/>
        <v>0.46997213433883145</v>
      </c>
      <c r="AK42" s="128">
        <f t="shared" si="16"/>
        <v>-0.8367977845578417</v>
      </c>
    </row>
    <row r="43" spans="1:37" ht="12.75">
      <c r="A43" s="62" t="s">
        <v>112</v>
      </c>
      <c r="B43" s="63" t="s">
        <v>509</v>
      </c>
      <c r="C43" s="64" t="s">
        <v>510</v>
      </c>
      <c r="D43" s="85">
        <v>147353528</v>
      </c>
      <c r="E43" s="86">
        <v>8740390</v>
      </c>
      <c r="F43" s="87">
        <f t="shared" si="0"/>
        <v>156093918</v>
      </c>
      <c r="G43" s="85">
        <v>153053968</v>
      </c>
      <c r="H43" s="86">
        <v>12126170</v>
      </c>
      <c r="I43" s="87">
        <f t="shared" si="1"/>
        <v>165180138</v>
      </c>
      <c r="J43" s="85">
        <v>22738701</v>
      </c>
      <c r="K43" s="86">
        <v>27582</v>
      </c>
      <c r="L43" s="88">
        <f t="shared" si="2"/>
        <v>22766283</v>
      </c>
      <c r="M43" s="105">
        <f t="shared" si="3"/>
        <v>0.14584990428646938</v>
      </c>
      <c r="N43" s="85">
        <v>27167680</v>
      </c>
      <c r="O43" s="86">
        <v>34222</v>
      </c>
      <c r="P43" s="88">
        <f t="shared" si="4"/>
        <v>27201902</v>
      </c>
      <c r="Q43" s="105">
        <f t="shared" si="5"/>
        <v>0.1742662516806068</v>
      </c>
      <c r="R43" s="85">
        <v>29673847</v>
      </c>
      <c r="S43" s="86">
        <v>135502</v>
      </c>
      <c r="T43" s="88">
        <f t="shared" si="6"/>
        <v>29809349</v>
      </c>
      <c r="U43" s="105">
        <f t="shared" si="7"/>
        <v>0.18046569860596678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f t="shared" si="10"/>
        <v>79580228</v>
      </c>
      <c r="AA43" s="88">
        <f t="shared" si="11"/>
        <v>197306</v>
      </c>
      <c r="AB43" s="88">
        <f t="shared" si="12"/>
        <v>79777534</v>
      </c>
      <c r="AC43" s="105">
        <f t="shared" si="13"/>
        <v>0.4829729225677242</v>
      </c>
      <c r="AD43" s="85">
        <v>73777703</v>
      </c>
      <c r="AE43" s="86">
        <v>384676</v>
      </c>
      <c r="AF43" s="88">
        <f t="shared" si="14"/>
        <v>74162379</v>
      </c>
      <c r="AG43" s="86">
        <v>152795720</v>
      </c>
      <c r="AH43" s="86">
        <v>152795720</v>
      </c>
      <c r="AI43" s="126">
        <v>24537236</v>
      </c>
      <c r="AJ43" s="127">
        <f t="shared" si="15"/>
        <v>0.16058850339525216</v>
      </c>
      <c r="AK43" s="128">
        <f t="shared" si="16"/>
        <v>-0.5980529562030366</v>
      </c>
    </row>
    <row r="44" spans="1:37" ht="16.5">
      <c r="A44" s="65"/>
      <c r="B44" s="66" t="s">
        <v>511</v>
      </c>
      <c r="C44" s="67"/>
      <c r="D44" s="89">
        <f>SUM(D39:D43)</f>
        <v>3013678540</v>
      </c>
      <c r="E44" s="90">
        <f>SUM(E39:E43)</f>
        <v>315290604</v>
      </c>
      <c r="F44" s="91">
        <f t="shared" si="0"/>
        <v>3328969144</v>
      </c>
      <c r="G44" s="89">
        <f>SUM(G39:G43)</f>
        <v>3204633810</v>
      </c>
      <c r="H44" s="90">
        <f>SUM(H39:H43)</f>
        <v>389208397</v>
      </c>
      <c r="I44" s="91">
        <f t="shared" si="1"/>
        <v>3593842207</v>
      </c>
      <c r="J44" s="89">
        <f>SUM(J39:J43)</f>
        <v>710109877</v>
      </c>
      <c r="K44" s="90">
        <f>SUM(K39:K43)</f>
        <v>28823470</v>
      </c>
      <c r="L44" s="90">
        <f t="shared" si="2"/>
        <v>738933347</v>
      </c>
      <c r="M44" s="106">
        <f t="shared" si="3"/>
        <v>0.221970620644479</v>
      </c>
      <c r="N44" s="89">
        <f>SUM(N39:N43)</f>
        <v>691619250</v>
      </c>
      <c r="O44" s="90">
        <f>SUM(O39:O43)</f>
        <v>57316194</v>
      </c>
      <c r="P44" s="90">
        <f t="shared" si="4"/>
        <v>748935444</v>
      </c>
      <c r="Q44" s="106">
        <f t="shared" si="5"/>
        <v>0.22497518348881398</v>
      </c>
      <c r="R44" s="89">
        <f>SUM(R39:R43)</f>
        <v>550920133</v>
      </c>
      <c r="S44" s="90">
        <f>SUM(S39:S43)</f>
        <v>58176631</v>
      </c>
      <c r="T44" s="90">
        <f t="shared" si="6"/>
        <v>609096764</v>
      </c>
      <c r="U44" s="106">
        <f t="shared" si="7"/>
        <v>0.16948344666151893</v>
      </c>
      <c r="V44" s="89">
        <f>SUM(V39:V43)</f>
        <v>0</v>
      </c>
      <c r="W44" s="90">
        <f>SUM(W39:W43)</f>
        <v>0</v>
      </c>
      <c r="X44" s="90">
        <f t="shared" si="8"/>
        <v>0</v>
      </c>
      <c r="Y44" s="106">
        <f t="shared" si="9"/>
        <v>0</v>
      </c>
      <c r="Z44" s="89">
        <f t="shared" si="10"/>
        <v>1952649260</v>
      </c>
      <c r="AA44" s="90">
        <f t="shared" si="11"/>
        <v>144316295</v>
      </c>
      <c r="AB44" s="90">
        <f t="shared" si="12"/>
        <v>2096965555</v>
      </c>
      <c r="AC44" s="106">
        <f t="shared" si="13"/>
        <v>0.5834884878683824</v>
      </c>
      <c r="AD44" s="89">
        <f>SUM(AD39:AD43)</f>
        <v>1821654277</v>
      </c>
      <c r="AE44" s="90">
        <f>SUM(AE39:AE43)</f>
        <v>143327133</v>
      </c>
      <c r="AF44" s="90">
        <f t="shared" si="14"/>
        <v>1964981410</v>
      </c>
      <c r="AG44" s="90">
        <f>SUM(AG39:AG43)</f>
        <v>3270580950</v>
      </c>
      <c r="AH44" s="90">
        <f>SUM(AH39:AH43)</f>
        <v>3270580950</v>
      </c>
      <c r="AI44" s="91">
        <f>SUM(AI39:AI43)</f>
        <v>734626433</v>
      </c>
      <c r="AJ44" s="129">
        <f t="shared" si="15"/>
        <v>0.22461649603872363</v>
      </c>
      <c r="AK44" s="130">
        <f t="shared" si="16"/>
        <v>-0.6900241595669854</v>
      </c>
    </row>
    <row r="45" spans="1:37" ht="16.5">
      <c r="A45" s="68"/>
      <c r="B45" s="69" t="s">
        <v>512</v>
      </c>
      <c r="C45" s="70"/>
      <c r="D45" s="92">
        <f>SUM(D9:D12,D14:D20,D22:D30,D32:D37,D39:D43)</f>
        <v>8042777588</v>
      </c>
      <c r="E45" s="93">
        <f>SUM(E9:E12,E14:E20,E22:E30,E32:E37,E39:E43)</f>
        <v>1331391684</v>
      </c>
      <c r="F45" s="94">
        <f t="shared" si="0"/>
        <v>9374169272</v>
      </c>
      <c r="G45" s="92">
        <f>SUM(G9:G12,G14:G20,G22:G30,G32:G37,G39:G43)</f>
        <v>8409405938</v>
      </c>
      <c r="H45" s="93">
        <f>SUM(H9:H12,H14:H20,H22:H30,H32:H37,H39:H43)</f>
        <v>1490586521</v>
      </c>
      <c r="I45" s="94">
        <f t="shared" si="1"/>
        <v>9899992459</v>
      </c>
      <c r="J45" s="92">
        <f>SUM(J9:J12,J14:J20,J22:J30,J32:J37,J39:J43)</f>
        <v>1712405148</v>
      </c>
      <c r="K45" s="93">
        <f>SUM(K9:K12,K14:K20,K22:K30,K32:K37,K39:K43)</f>
        <v>1336256152</v>
      </c>
      <c r="L45" s="93">
        <f t="shared" si="2"/>
        <v>3048661300</v>
      </c>
      <c r="M45" s="107">
        <f t="shared" si="3"/>
        <v>0.3252193566747447</v>
      </c>
      <c r="N45" s="92">
        <f>SUM(N9:N12,N14:N20,N22:N30,N32:N37,N39:N43)</f>
        <v>1653650820</v>
      </c>
      <c r="O45" s="93">
        <f>SUM(O9:O12,O14:O20,O22:O30,O32:O37,O39:O43)</f>
        <v>260412945</v>
      </c>
      <c r="P45" s="93">
        <f t="shared" si="4"/>
        <v>1914063765</v>
      </c>
      <c r="Q45" s="107">
        <f t="shared" si="5"/>
        <v>0.20418489462497516</v>
      </c>
      <c r="R45" s="92">
        <f>SUM(R9:R12,R14:R20,R22:R30,R32:R37,R39:R43)</f>
        <v>1468582527</v>
      </c>
      <c r="S45" s="93">
        <f>SUM(S9:S12,S14:S20,S22:S30,S32:S37,S39:S43)</f>
        <v>151729738</v>
      </c>
      <c r="T45" s="93">
        <f t="shared" si="6"/>
        <v>1620312265</v>
      </c>
      <c r="U45" s="107">
        <f t="shared" si="7"/>
        <v>0.16366803022430465</v>
      </c>
      <c r="V45" s="92">
        <f>SUM(V9:V12,V14:V20,V22:V30,V32:V37,V39:V43)</f>
        <v>0</v>
      </c>
      <c r="W45" s="93">
        <f>SUM(W9:W12,W14:W20,W22:W30,W32:W37,W39:W43)</f>
        <v>0</v>
      </c>
      <c r="X45" s="93">
        <f t="shared" si="8"/>
        <v>0</v>
      </c>
      <c r="Y45" s="107">
        <f t="shared" si="9"/>
        <v>0</v>
      </c>
      <c r="Z45" s="92">
        <f t="shared" si="10"/>
        <v>4834638495</v>
      </c>
      <c r="AA45" s="93">
        <f t="shared" si="11"/>
        <v>1748398835</v>
      </c>
      <c r="AB45" s="93">
        <f t="shared" si="12"/>
        <v>6583037330</v>
      </c>
      <c r="AC45" s="107">
        <f t="shared" si="13"/>
        <v>0.6649537721632723</v>
      </c>
      <c r="AD45" s="92">
        <f>SUM(AD9:AD12,AD14:AD20,AD22:AD30,AD32:AD37,AD39:AD43)</f>
        <v>4454759471</v>
      </c>
      <c r="AE45" s="93">
        <f>SUM(AE9:AE12,AE14:AE20,AE22:AE30,AE32:AE37,AE39:AE43)</f>
        <v>636448212</v>
      </c>
      <c r="AF45" s="93">
        <f t="shared" si="14"/>
        <v>5091207683</v>
      </c>
      <c r="AG45" s="93">
        <f>SUM(AG9:AG12,AG14:AG20,AG22:AG30,AG32:AG37,AG39:AG43)</f>
        <v>9048266602</v>
      </c>
      <c r="AH45" s="93">
        <f>SUM(AH9:AH12,AH14:AH20,AH22:AH30,AH32:AH37,AH39:AH43)</f>
        <v>9048266602</v>
      </c>
      <c r="AI45" s="94">
        <f>SUM(AI9:AI12,AI14:AI20,AI22:AI30,AI32:AI37,AI39:AI43)</f>
        <v>1897518727</v>
      </c>
      <c r="AJ45" s="131">
        <f t="shared" si="15"/>
        <v>0.20971074466136735</v>
      </c>
      <c r="AK45" s="132">
        <f t="shared" si="16"/>
        <v>-0.6817430429305864</v>
      </c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33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97</v>
      </c>
      <c r="B9" s="63" t="s">
        <v>513</v>
      </c>
      <c r="C9" s="64" t="s">
        <v>514</v>
      </c>
      <c r="D9" s="85">
        <v>461228728</v>
      </c>
      <c r="E9" s="86">
        <v>215799594</v>
      </c>
      <c r="F9" s="87">
        <f>$D9+$E9</f>
        <v>677028322</v>
      </c>
      <c r="G9" s="85">
        <v>479428690</v>
      </c>
      <c r="H9" s="86">
        <v>199499594</v>
      </c>
      <c r="I9" s="87">
        <f>$G9+$H9</f>
        <v>678928284</v>
      </c>
      <c r="J9" s="85">
        <v>60468940</v>
      </c>
      <c r="K9" s="86">
        <v>24146134</v>
      </c>
      <c r="L9" s="88">
        <f>$J9+$K9</f>
        <v>84615074</v>
      </c>
      <c r="M9" s="105">
        <f>IF($F9=0,0,$L9/$F9)</f>
        <v>0.12498010976858366</v>
      </c>
      <c r="N9" s="85">
        <v>131086208</v>
      </c>
      <c r="O9" s="86">
        <v>60881655</v>
      </c>
      <c r="P9" s="88">
        <f>$N9+$O9</f>
        <v>191967863</v>
      </c>
      <c r="Q9" s="105">
        <f>IF($F9=0,0,$P9/$F9)</f>
        <v>0.2835448042009681</v>
      </c>
      <c r="R9" s="85">
        <v>77064703</v>
      </c>
      <c r="S9" s="86">
        <v>30816865</v>
      </c>
      <c r="T9" s="88">
        <f>$R9+$S9</f>
        <v>107881568</v>
      </c>
      <c r="U9" s="105">
        <f>IF($I9=0,0,$T9/$I9)</f>
        <v>0.15889979920176664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268619851</v>
      </c>
      <c r="AA9" s="88">
        <f>$K9+$O9+$S9</f>
        <v>115844654</v>
      </c>
      <c r="AB9" s="88">
        <f>$Z9+$AA9</f>
        <v>384464505</v>
      </c>
      <c r="AC9" s="105">
        <f>IF($I9=0,0,$AB9/$I9)</f>
        <v>0.566281467513585</v>
      </c>
      <c r="AD9" s="85">
        <v>286700605</v>
      </c>
      <c r="AE9" s="86">
        <v>101613585</v>
      </c>
      <c r="AF9" s="88">
        <f>$AD9+$AE9</f>
        <v>388314190</v>
      </c>
      <c r="AG9" s="86">
        <v>668418470</v>
      </c>
      <c r="AH9" s="86">
        <v>668418470</v>
      </c>
      <c r="AI9" s="126">
        <v>185866743</v>
      </c>
      <c r="AJ9" s="127">
        <f>IF($AH9=0,0,$AI9/$AH9)</f>
        <v>0.27806943006826246</v>
      </c>
      <c r="AK9" s="128">
        <f>IF($AF9=0,0,(($T9/$AF9)-1))</f>
        <v>-0.7221796916563878</v>
      </c>
    </row>
    <row r="10" spans="1:37" ht="12.75">
      <c r="A10" s="62" t="s">
        <v>97</v>
      </c>
      <c r="B10" s="63" t="s">
        <v>81</v>
      </c>
      <c r="C10" s="64" t="s">
        <v>82</v>
      </c>
      <c r="D10" s="85">
        <v>2462474369</v>
      </c>
      <c r="E10" s="86">
        <v>281482417</v>
      </c>
      <c r="F10" s="87">
        <f aca="true" t="shared" si="0" ref="F10:F35">$D10+$E10</f>
        <v>2743956786</v>
      </c>
      <c r="G10" s="85">
        <v>2468641719</v>
      </c>
      <c r="H10" s="86">
        <v>421989075</v>
      </c>
      <c r="I10" s="87">
        <f aca="true" t="shared" si="1" ref="I10:I35">$G10+$H10</f>
        <v>2890630794</v>
      </c>
      <c r="J10" s="85">
        <v>243964323</v>
      </c>
      <c r="K10" s="86">
        <v>35361075</v>
      </c>
      <c r="L10" s="88">
        <f aca="true" t="shared" si="2" ref="L10:L35">$J10+$K10</f>
        <v>279325398</v>
      </c>
      <c r="M10" s="105">
        <f aca="true" t="shared" si="3" ref="M10:M35">IF($F10=0,0,$L10/$F10)</f>
        <v>0.10179657326425548</v>
      </c>
      <c r="N10" s="85">
        <v>603758734</v>
      </c>
      <c r="O10" s="86">
        <v>87008820</v>
      </c>
      <c r="P10" s="88">
        <f aca="true" t="shared" si="4" ref="P10:P35">$N10+$O10</f>
        <v>690767554</v>
      </c>
      <c r="Q10" s="105">
        <f aca="true" t="shared" si="5" ref="Q10:Q35">IF($F10=0,0,$P10/$F10)</f>
        <v>0.2517414113532617</v>
      </c>
      <c r="R10" s="85">
        <v>394937787</v>
      </c>
      <c r="S10" s="86">
        <v>68593538</v>
      </c>
      <c r="T10" s="88">
        <f aca="true" t="shared" si="6" ref="T10:T35">$R10+$S10</f>
        <v>463531325</v>
      </c>
      <c r="U10" s="105">
        <f aca="true" t="shared" si="7" ref="U10:U35">IF($I10=0,0,$T10/$I10)</f>
        <v>0.16035646128247813</v>
      </c>
      <c r="V10" s="85">
        <v>0</v>
      </c>
      <c r="W10" s="86">
        <v>0</v>
      </c>
      <c r="X10" s="88">
        <f aca="true" t="shared" si="8" ref="X10:X35">$V10+$W10</f>
        <v>0</v>
      </c>
      <c r="Y10" s="105">
        <f aca="true" t="shared" si="9" ref="Y10:Y35">IF($I10=0,0,$X10/$I10)</f>
        <v>0</v>
      </c>
      <c r="Z10" s="125">
        <f aca="true" t="shared" si="10" ref="Z10:Z35">$J10+$N10+$R10</f>
        <v>1242660844</v>
      </c>
      <c r="AA10" s="88">
        <f aca="true" t="shared" si="11" ref="AA10:AA35">$K10+$O10+$S10</f>
        <v>190963433</v>
      </c>
      <c r="AB10" s="88">
        <f aca="true" t="shared" si="12" ref="AB10:AB35">$Z10+$AA10</f>
        <v>1433624277</v>
      </c>
      <c r="AC10" s="105">
        <f aca="true" t="shared" si="13" ref="AC10:AC35">IF($I10=0,0,$AB10/$I10)</f>
        <v>0.4959555125392468</v>
      </c>
      <c r="AD10" s="85">
        <v>989365160</v>
      </c>
      <c r="AE10" s="86">
        <v>95640815</v>
      </c>
      <c r="AF10" s="88">
        <f aca="true" t="shared" si="14" ref="AF10:AF35">$AD10+$AE10</f>
        <v>1085005975</v>
      </c>
      <c r="AG10" s="86">
        <v>2705534981</v>
      </c>
      <c r="AH10" s="86">
        <v>2705534981</v>
      </c>
      <c r="AI10" s="126">
        <v>416863226</v>
      </c>
      <c r="AJ10" s="127">
        <f aca="true" t="shared" si="15" ref="AJ10:AJ35">IF($AH10=0,0,$AI10/$AH10)</f>
        <v>0.15407792873774712</v>
      </c>
      <c r="AK10" s="128">
        <f aca="true" t="shared" si="16" ref="AK10:AK35">IF($AF10=0,0,(($T10/$AF10)-1))</f>
        <v>-0.5727845415782158</v>
      </c>
    </row>
    <row r="11" spans="1:37" ht="12.75">
      <c r="A11" s="62" t="s">
        <v>97</v>
      </c>
      <c r="B11" s="63" t="s">
        <v>83</v>
      </c>
      <c r="C11" s="64" t="s">
        <v>84</v>
      </c>
      <c r="D11" s="85">
        <v>4326090405</v>
      </c>
      <c r="E11" s="86">
        <v>611404497</v>
      </c>
      <c r="F11" s="87">
        <f t="shared" si="0"/>
        <v>4937494902</v>
      </c>
      <c r="G11" s="85">
        <v>4940456160</v>
      </c>
      <c r="H11" s="86">
        <v>573814499</v>
      </c>
      <c r="I11" s="87">
        <f t="shared" si="1"/>
        <v>5514270659</v>
      </c>
      <c r="J11" s="85">
        <v>732270757</v>
      </c>
      <c r="K11" s="86">
        <v>50883793</v>
      </c>
      <c r="L11" s="88">
        <f t="shared" si="2"/>
        <v>783154550</v>
      </c>
      <c r="M11" s="105">
        <f t="shared" si="3"/>
        <v>0.15861374351652952</v>
      </c>
      <c r="N11" s="85">
        <v>967011076</v>
      </c>
      <c r="O11" s="86">
        <v>78445979</v>
      </c>
      <c r="P11" s="88">
        <f t="shared" si="4"/>
        <v>1045457055</v>
      </c>
      <c r="Q11" s="105">
        <f t="shared" si="5"/>
        <v>0.21173835634271201</v>
      </c>
      <c r="R11" s="85">
        <v>957534554</v>
      </c>
      <c r="S11" s="86">
        <v>97476940</v>
      </c>
      <c r="T11" s="88">
        <f t="shared" si="6"/>
        <v>1055011494</v>
      </c>
      <c r="U11" s="105">
        <f t="shared" si="7"/>
        <v>0.1913238502861816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2656816387</v>
      </c>
      <c r="AA11" s="88">
        <f t="shared" si="11"/>
        <v>226806712</v>
      </c>
      <c r="AB11" s="88">
        <f t="shared" si="12"/>
        <v>2883623099</v>
      </c>
      <c r="AC11" s="105">
        <f t="shared" si="13"/>
        <v>0.5229382591682467</v>
      </c>
      <c r="AD11" s="85">
        <v>2777300103</v>
      </c>
      <c r="AE11" s="86">
        <v>280945625</v>
      </c>
      <c r="AF11" s="88">
        <f t="shared" si="14"/>
        <v>3058245728</v>
      </c>
      <c r="AG11" s="86">
        <v>6187780257</v>
      </c>
      <c r="AH11" s="86">
        <v>6187780257</v>
      </c>
      <c r="AI11" s="126">
        <v>1131140336</v>
      </c>
      <c r="AJ11" s="127">
        <f t="shared" si="15"/>
        <v>0.18280227949600894</v>
      </c>
      <c r="AK11" s="128">
        <f t="shared" si="16"/>
        <v>-0.6550272320040333</v>
      </c>
    </row>
    <row r="12" spans="1:37" ht="12.75">
      <c r="A12" s="62" t="s">
        <v>97</v>
      </c>
      <c r="B12" s="63" t="s">
        <v>515</v>
      </c>
      <c r="C12" s="64" t="s">
        <v>516</v>
      </c>
      <c r="D12" s="85">
        <v>240889190</v>
      </c>
      <c r="E12" s="86">
        <v>33912150</v>
      </c>
      <c r="F12" s="87">
        <f t="shared" si="0"/>
        <v>274801340</v>
      </c>
      <c r="G12" s="85">
        <v>240889190</v>
      </c>
      <c r="H12" s="86">
        <v>19132273</v>
      </c>
      <c r="I12" s="87">
        <f t="shared" si="1"/>
        <v>260021463</v>
      </c>
      <c r="J12" s="85">
        <v>33580653</v>
      </c>
      <c r="K12" s="86">
        <v>16617480</v>
      </c>
      <c r="L12" s="88">
        <f t="shared" si="2"/>
        <v>50198133</v>
      </c>
      <c r="M12" s="105">
        <f t="shared" si="3"/>
        <v>0.18267062671528458</v>
      </c>
      <c r="N12" s="85">
        <v>-3211389</v>
      </c>
      <c r="O12" s="86">
        <v>11964309</v>
      </c>
      <c r="P12" s="88">
        <f t="shared" si="4"/>
        <v>8752920</v>
      </c>
      <c r="Q12" s="105">
        <f t="shared" si="5"/>
        <v>0.031851809747361494</v>
      </c>
      <c r="R12" s="85">
        <v>29982672</v>
      </c>
      <c r="S12" s="86">
        <v>440694</v>
      </c>
      <c r="T12" s="88">
        <f t="shared" si="6"/>
        <v>30423366</v>
      </c>
      <c r="U12" s="105">
        <f t="shared" si="7"/>
        <v>0.11700328753246035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60351936</v>
      </c>
      <c r="AA12" s="88">
        <f t="shared" si="11"/>
        <v>29022483</v>
      </c>
      <c r="AB12" s="88">
        <f t="shared" si="12"/>
        <v>89374419</v>
      </c>
      <c r="AC12" s="105">
        <f t="shared" si="13"/>
        <v>0.34371939134885954</v>
      </c>
      <c r="AD12" s="85">
        <v>66071782</v>
      </c>
      <c r="AE12" s="86">
        <v>0</v>
      </c>
      <c r="AF12" s="88">
        <f t="shared" si="14"/>
        <v>66071782</v>
      </c>
      <c r="AG12" s="86">
        <v>237955896</v>
      </c>
      <c r="AH12" s="86">
        <v>237955896</v>
      </c>
      <c r="AI12" s="126">
        <v>27830195</v>
      </c>
      <c r="AJ12" s="127">
        <f t="shared" si="15"/>
        <v>0.1169552655253392</v>
      </c>
      <c r="AK12" s="128">
        <f t="shared" si="16"/>
        <v>-0.5395407074081944</v>
      </c>
    </row>
    <row r="13" spans="1:37" ht="12.75">
      <c r="A13" s="62" t="s">
        <v>97</v>
      </c>
      <c r="B13" s="63" t="s">
        <v>517</v>
      </c>
      <c r="C13" s="64" t="s">
        <v>518</v>
      </c>
      <c r="D13" s="85">
        <v>854977262</v>
      </c>
      <c r="E13" s="86">
        <v>203495233</v>
      </c>
      <c r="F13" s="87">
        <f t="shared" si="0"/>
        <v>1058472495</v>
      </c>
      <c r="G13" s="85">
        <v>917068062</v>
      </c>
      <c r="H13" s="86">
        <v>269684996</v>
      </c>
      <c r="I13" s="87">
        <f t="shared" si="1"/>
        <v>1186753058</v>
      </c>
      <c r="J13" s="85">
        <v>103573400</v>
      </c>
      <c r="K13" s="86">
        <v>25474193</v>
      </c>
      <c r="L13" s="88">
        <f t="shared" si="2"/>
        <v>129047593</v>
      </c>
      <c r="M13" s="105">
        <f t="shared" si="3"/>
        <v>0.12191870228994472</v>
      </c>
      <c r="N13" s="85">
        <v>181309855</v>
      </c>
      <c r="O13" s="86">
        <v>40808820</v>
      </c>
      <c r="P13" s="88">
        <f t="shared" si="4"/>
        <v>222118675</v>
      </c>
      <c r="Q13" s="105">
        <f t="shared" si="5"/>
        <v>0.209848320149311</v>
      </c>
      <c r="R13" s="85">
        <v>401639771</v>
      </c>
      <c r="S13" s="86">
        <v>40901826</v>
      </c>
      <c r="T13" s="88">
        <f t="shared" si="6"/>
        <v>442541597</v>
      </c>
      <c r="U13" s="105">
        <f t="shared" si="7"/>
        <v>0.37290116424540953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686523026</v>
      </c>
      <c r="AA13" s="88">
        <f t="shared" si="11"/>
        <v>107184839</v>
      </c>
      <c r="AB13" s="88">
        <f t="shared" si="12"/>
        <v>793707865</v>
      </c>
      <c r="AC13" s="105">
        <f t="shared" si="13"/>
        <v>0.6688062521933691</v>
      </c>
      <c r="AD13" s="85">
        <v>556937867</v>
      </c>
      <c r="AE13" s="86">
        <v>98516125</v>
      </c>
      <c r="AF13" s="88">
        <f t="shared" si="14"/>
        <v>655453992</v>
      </c>
      <c r="AG13" s="86">
        <v>1172042469</v>
      </c>
      <c r="AH13" s="86">
        <v>1172042469</v>
      </c>
      <c r="AI13" s="126">
        <v>220881484</v>
      </c>
      <c r="AJ13" s="127">
        <f t="shared" si="15"/>
        <v>0.18845860098265774</v>
      </c>
      <c r="AK13" s="128">
        <f t="shared" si="16"/>
        <v>-0.32483194487890155</v>
      </c>
    </row>
    <row r="14" spans="1:37" ht="12.75">
      <c r="A14" s="62" t="s">
        <v>112</v>
      </c>
      <c r="B14" s="63" t="s">
        <v>519</v>
      </c>
      <c r="C14" s="64" t="s">
        <v>520</v>
      </c>
      <c r="D14" s="85">
        <v>288237397</v>
      </c>
      <c r="E14" s="86">
        <v>3003000</v>
      </c>
      <c r="F14" s="87">
        <f t="shared" si="0"/>
        <v>291240397</v>
      </c>
      <c r="G14" s="85">
        <v>301563487</v>
      </c>
      <c r="H14" s="86">
        <v>5713225</v>
      </c>
      <c r="I14" s="87">
        <f t="shared" si="1"/>
        <v>307276712</v>
      </c>
      <c r="J14" s="85">
        <v>60620305</v>
      </c>
      <c r="K14" s="86">
        <v>0</v>
      </c>
      <c r="L14" s="88">
        <f t="shared" si="2"/>
        <v>60620305</v>
      </c>
      <c r="M14" s="105">
        <f t="shared" si="3"/>
        <v>0.20814524916335697</v>
      </c>
      <c r="N14" s="85">
        <v>62725997</v>
      </c>
      <c r="O14" s="86">
        <v>122430</v>
      </c>
      <c r="P14" s="88">
        <f t="shared" si="4"/>
        <v>62848427</v>
      </c>
      <c r="Q14" s="105">
        <f t="shared" si="5"/>
        <v>0.21579570570356008</v>
      </c>
      <c r="R14" s="85">
        <v>43591591</v>
      </c>
      <c r="S14" s="86">
        <v>43102</v>
      </c>
      <c r="T14" s="88">
        <f t="shared" si="6"/>
        <v>43634693</v>
      </c>
      <c r="U14" s="105">
        <f t="shared" si="7"/>
        <v>0.1420045558154762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166937893</v>
      </c>
      <c r="AA14" s="88">
        <f t="shared" si="11"/>
        <v>165532</v>
      </c>
      <c r="AB14" s="88">
        <f t="shared" si="12"/>
        <v>167103425</v>
      </c>
      <c r="AC14" s="105">
        <f t="shared" si="13"/>
        <v>0.543820662204951</v>
      </c>
      <c r="AD14" s="85">
        <v>147523411</v>
      </c>
      <c r="AE14" s="86">
        <v>8346</v>
      </c>
      <c r="AF14" s="88">
        <f t="shared" si="14"/>
        <v>147531757</v>
      </c>
      <c r="AG14" s="86">
        <v>323192476</v>
      </c>
      <c r="AH14" s="86">
        <v>323192476</v>
      </c>
      <c r="AI14" s="126">
        <v>57462719</v>
      </c>
      <c r="AJ14" s="127">
        <f t="shared" si="15"/>
        <v>0.17779720527899914</v>
      </c>
      <c r="AK14" s="128">
        <f t="shared" si="16"/>
        <v>-0.704235251532997</v>
      </c>
    </row>
    <row r="15" spans="1:37" ht="16.5">
      <c r="A15" s="65"/>
      <c r="B15" s="66" t="s">
        <v>521</v>
      </c>
      <c r="C15" s="67"/>
      <c r="D15" s="89">
        <f>SUM(D9:D14)</f>
        <v>8633897351</v>
      </c>
      <c r="E15" s="90">
        <f>SUM(E9:E14)</f>
        <v>1349096891</v>
      </c>
      <c r="F15" s="91">
        <f t="shared" si="0"/>
        <v>9982994242</v>
      </c>
      <c r="G15" s="89">
        <f>SUM(G9:G14)</f>
        <v>9348047308</v>
      </c>
      <c r="H15" s="90">
        <f>SUM(H9:H14)</f>
        <v>1489833662</v>
      </c>
      <c r="I15" s="91">
        <f t="shared" si="1"/>
        <v>10837880970</v>
      </c>
      <c r="J15" s="89">
        <f>SUM(J9:J14)</f>
        <v>1234478378</v>
      </c>
      <c r="K15" s="90">
        <f>SUM(K9:K14)</f>
        <v>152482675</v>
      </c>
      <c r="L15" s="90">
        <f t="shared" si="2"/>
        <v>1386961053</v>
      </c>
      <c r="M15" s="106">
        <f t="shared" si="3"/>
        <v>0.1389323703268144</v>
      </c>
      <c r="N15" s="89">
        <f>SUM(N9:N14)</f>
        <v>1942680481</v>
      </c>
      <c r="O15" s="90">
        <f>SUM(O9:O14)</f>
        <v>279232013</v>
      </c>
      <c r="P15" s="90">
        <f t="shared" si="4"/>
        <v>2221912494</v>
      </c>
      <c r="Q15" s="106">
        <f t="shared" si="5"/>
        <v>0.22256974612407074</v>
      </c>
      <c r="R15" s="89">
        <f>SUM(R9:R14)</f>
        <v>1904751078</v>
      </c>
      <c r="S15" s="90">
        <f>SUM(S9:S14)</f>
        <v>238272965</v>
      </c>
      <c r="T15" s="90">
        <f t="shared" si="6"/>
        <v>2143024043</v>
      </c>
      <c r="U15" s="106">
        <f t="shared" si="7"/>
        <v>0.1977345985743927</v>
      </c>
      <c r="V15" s="89">
        <f>SUM(V9:V14)</f>
        <v>0</v>
      </c>
      <c r="W15" s="90">
        <f>SUM(W9:W14)</f>
        <v>0</v>
      </c>
      <c r="X15" s="90">
        <f t="shared" si="8"/>
        <v>0</v>
      </c>
      <c r="Y15" s="106">
        <f t="shared" si="9"/>
        <v>0</v>
      </c>
      <c r="Z15" s="89">
        <f t="shared" si="10"/>
        <v>5081909937</v>
      </c>
      <c r="AA15" s="90">
        <f t="shared" si="11"/>
        <v>669987653</v>
      </c>
      <c r="AB15" s="90">
        <f t="shared" si="12"/>
        <v>5751897590</v>
      </c>
      <c r="AC15" s="106">
        <f t="shared" si="13"/>
        <v>0.5307216056276728</v>
      </c>
      <c r="AD15" s="89">
        <f>SUM(AD9:AD14)</f>
        <v>4823898928</v>
      </c>
      <c r="AE15" s="90">
        <f>SUM(AE9:AE14)</f>
        <v>576724496</v>
      </c>
      <c r="AF15" s="90">
        <f t="shared" si="14"/>
        <v>5400623424</v>
      </c>
      <c r="AG15" s="90">
        <f>SUM(AG9:AG14)</f>
        <v>11294924549</v>
      </c>
      <c r="AH15" s="90">
        <f>SUM(AH9:AH14)</f>
        <v>11294924549</v>
      </c>
      <c r="AI15" s="91">
        <f>SUM(AI9:AI14)</f>
        <v>2040044703</v>
      </c>
      <c r="AJ15" s="129">
        <f t="shared" si="15"/>
        <v>0.18061605406479816</v>
      </c>
      <c r="AK15" s="130">
        <f t="shared" si="16"/>
        <v>-0.6031895070712487</v>
      </c>
    </row>
    <row r="16" spans="1:37" ht="12.75">
      <c r="A16" s="62" t="s">
        <v>97</v>
      </c>
      <c r="B16" s="63" t="s">
        <v>522</v>
      </c>
      <c r="C16" s="64" t="s">
        <v>523</v>
      </c>
      <c r="D16" s="85">
        <v>175769853</v>
      </c>
      <c r="E16" s="86">
        <v>32740800</v>
      </c>
      <c r="F16" s="87">
        <f t="shared" si="0"/>
        <v>208510653</v>
      </c>
      <c r="G16" s="85">
        <v>178968354</v>
      </c>
      <c r="H16" s="86">
        <v>53240800</v>
      </c>
      <c r="I16" s="87">
        <f t="shared" si="1"/>
        <v>232209154</v>
      </c>
      <c r="J16" s="85">
        <v>33895871</v>
      </c>
      <c r="K16" s="86">
        <v>6148981</v>
      </c>
      <c r="L16" s="88">
        <f t="shared" si="2"/>
        <v>40044852</v>
      </c>
      <c r="M16" s="105">
        <f t="shared" si="3"/>
        <v>0.19205182768287624</v>
      </c>
      <c r="N16" s="85">
        <v>40548707</v>
      </c>
      <c r="O16" s="86">
        <v>6156884</v>
      </c>
      <c r="P16" s="88">
        <f t="shared" si="4"/>
        <v>46705591</v>
      </c>
      <c r="Q16" s="105">
        <f t="shared" si="5"/>
        <v>0.2239961859406771</v>
      </c>
      <c r="R16" s="85">
        <v>27291846</v>
      </c>
      <c r="S16" s="86">
        <v>0</v>
      </c>
      <c r="T16" s="88">
        <f t="shared" si="6"/>
        <v>27291846</v>
      </c>
      <c r="U16" s="105">
        <f t="shared" si="7"/>
        <v>0.11753130972605844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101736424</v>
      </c>
      <c r="AA16" s="88">
        <f t="shared" si="11"/>
        <v>12305865</v>
      </c>
      <c r="AB16" s="88">
        <f t="shared" si="12"/>
        <v>114042289</v>
      </c>
      <c r="AC16" s="105">
        <f t="shared" si="13"/>
        <v>0.49111883418687274</v>
      </c>
      <c r="AD16" s="85">
        <v>59592402</v>
      </c>
      <c r="AE16" s="86">
        <v>2017756</v>
      </c>
      <c r="AF16" s="88">
        <f t="shared" si="14"/>
        <v>61610158</v>
      </c>
      <c r="AG16" s="86">
        <v>161451345</v>
      </c>
      <c r="AH16" s="86">
        <v>161451345</v>
      </c>
      <c r="AI16" s="126">
        <v>20605556</v>
      </c>
      <c r="AJ16" s="127">
        <f t="shared" si="15"/>
        <v>0.12762703215634408</v>
      </c>
      <c r="AK16" s="128">
        <f t="shared" si="16"/>
        <v>-0.5570235999070153</v>
      </c>
    </row>
    <row r="17" spans="1:37" ht="12.75">
      <c r="A17" s="62" t="s">
        <v>97</v>
      </c>
      <c r="B17" s="63" t="s">
        <v>524</v>
      </c>
      <c r="C17" s="64" t="s">
        <v>525</v>
      </c>
      <c r="D17" s="85">
        <v>237260607</v>
      </c>
      <c r="E17" s="86">
        <v>1</v>
      </c>
      <c r="F17" s="87">
        <f t="shared" si="0"/>
        <v>237260608</v>
      </c>
      <c r="G17" s="85">
        <v>237260607</v>
      </c>
      <c r="H17" s="86">
        <v>39600001</v>
      </c>
      <c r="I17" s="87">
        <f t="shared" si="1"/>
        <v>276860608</v>
      </c>
      <c r="J17" s="85">
        <v>32529550</v>
      </c>
      <c r="K17" s="86">
        <v>0</v>
      </c>
      <c r="L17" s="88">
        <f t="shared" si="2"/>
        <v>32529550</v>
      </c>
      <c r="M17" s="105">
        <f t="shared" si="3"/>
        <v>0.13710472325856976</v>
      </c>
      <c r="N17" s="85">
        <v>28167668</v>
      </c>
      <c r="O17" s="86">
        <v>0</v>
      </c>
      <c r="P17" s="88">
        <f t="shared" si="4"/>
        <v>28167668</v>
      </c>
      <c r="Q17" s="105">
        <f t="shared" si="5"/>
        <v>0.11872037350591295</v>
      </c>
      <c r="R17" s="85">
        <v>64725372</v>
      </c>
      <c r="S17" s="86">
        <v>0</v>
      </c>
      <c r="T17" s="88">
        <f t="shared" si="6"/>
        <v>64725372</v>
      </c>
      <c r="U17" s="105">
        <f t="shared" si="7"/>
        <v>0.2337832473444543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125422590</v>
      </c>
      <c r="AA17" s="88">
        <f t="shared" si="11"/>
        <v>0</v>
      </c>
      <c r="AB17" s="88">
        <f t="shared" si="12"/>
        <v>125422590</v>
      </c>
      <c r="AC17" s="105">
        <f t="shared" si="13"/>
        <v>0.4530171009376675</v>
      </c>
      <c r="AD17" s="85">
        <v>123661947</v>
      </c>
      <c r="AE17" s="86">
        <v>2819611</v>
      </c>
      <c r="AF17" s="88">
        <f t="shared" si="14"/>
        <v>126481558</v>
      </c>
      <c r="AG17" s="86">
        <v>296939718</v>
      </c>
      <c r="AH17" s="86">
        <v>296939718</v>
      </c>
      <c r="AI17" s="126">
        <v>62824852</v>
      </c>
      <c r="AJ17" s="127">
        <f t="shared" si="15"/>
        <v>0.2115744314137188</v>
      </c>
      <c r="AK17" s="128">
        <f t="shared" si="16"/>
        <v>-0.4882623757686476</v>
      </c>
    </row>
    <row r="18" spans="1:37" ht="12.75">
      <c r="A18" s="62" t="s">
        <v>97</v>
      </c>
      <c r="B18" s="63" t="s">
        <v>526</v>
      </c>
      <c r="C18" s="64" t="s">
        <v>527</v>
      </c>
      <c r="D18" s="85">
        <v>917721048</v>
      </c>
      <c r="E18" s="86">
        <v>108729828</v>
      </c>
      <c r="F18" s="87">
        <f t="shared" si="0"/>
        <v>1026450876</v>
      </c>
      <c r="G18" s="85">
        <v>932014759</v>
      </c>
      <c r="H18" s="86">
        <v>120166543</v>
      </c>
      <c r="I18" s="87">
        <f t="shared" si="1"/>
        <v>1052181302</v>
      </c>
      <c r="J18" s="85">
        <v>149212466</v>
      </c>
      <c r="K18" s="86">
        <v>24971896</v>
      </c>
      <c r="L18" s="88">
        <f t="shared" si="2"/>
        <v>174184362</v>
      </c>
      <c r="M18" s="105">
        <f t="shared" si="3"/>
        <v>0.16969576048177099</v>
      </c>
      <c r="N18" s="85">
        <v>174219404</v>
      </c>
      <c r="O18" s="86">
        <v>27036682</v>
      </c>
      <c r="P18" s="88">
        <f t="shared" si="4"/>
        <v>201256086</v>
      </c>
      <c r="Q18" s="105">
        <f t="shared" si="5"/>
        <v>0.1960698662796991</v>
      </c>
      <c r="R18" s="85">
        <v>170934156</v>
      </c>
      <c r="S18" s="86">
        <v>16167197</v>
      </c>
      <c r="T18" s="88">
        <f t="shared" si="6"/>
        <v>187101353</v>
      </c>
      <c r="U18" s="105">
        <f t="shared" si="7"/>
        <v>0.1778223511901944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494366026</v>
      </c>
      <c r="AA18" s="88">
        <f t="shared" si="11"/>
        <v>68175775</v>
      </c>
      <c r="AB18" s="88">
        <f t="shared" si="12"/>
        <v>562541801</v>
      </c>
      <c r="AC18" s="105">
        <f t="shared" si="13"/>
        <v>0.5346434116731719</v>
      </c>
      <c r="AD18" s="85">
        <v>368029832</v>
      </c>
      <c r="AE18" s="86">
        <v>62013875</v>
      </c>
      <c r="AF18" s="88">
        <f t="shared" si="14"/>
        <v>430043707</v>
      </c>
      <c r="AG18" s="86">
        <v>1048403568</v>
      </c>
      <c r="AH18" s="86">
        <v>1048403568</v>
      </c>
      <c r="AI18" s="126">
        <v>160131318</v>
      </c>
      <c r="AJ18" s="127">
        <f t="shared" si="15"/>
        <v>0.15273824211174375</v>
      </c>
      <c r="AK18" s="128">
        <f t="shared" si="16"/>
        <v>-0.5649247972834538</v>
      </c>
    </row>
    <row r="19" spans="1:37" ht="12.75">
      <c r="A19" s="62" t="s">
        <v>97</v>
      </c>
      <c r="B19" s="63" t="s">
        <v>528</v>
      </c>
      <c r="C19" s="64" t="s">
        <v>529</v>
      </c>
      <c r="D19" s="85">
        <v>607330645</v>
      </c>
      <c r="E19" s="86">
        <v>77956207</v>
      </c>
      <c r="F19" s="87">
        <f t="shared" si="0"/>
        <v>685286852</v>
      </c>
      <c r="G19" s="85">
        <v>580143366</v>
      </c>
      <c r="H19" s="86">
        <v>71959734</v>
      </c>
      <c r="I19" s="87">
        <f t="shared" si="1"/>
        <v>652103100</v>
      </c>
      <c r="J19" s="85">
        <v>56415398</v>
      </c>
      <c r="K19" s="86">
        <v>7888014</v>
      </c>
      <c r="L19" s="88">
        <f t="shared" si="2"/>
        <v>64303412</v>
      </c>
      <c r="M19" s="105">
        <f t="shared" si="3"/>
        <v>0.09383429991737241</v>
      </c>
      <c r="N19" s="85">
        <v>56152175</v>
      </c>
      <c r="O19" s="86">
        <v>7143231</v>
      </c>
      <c r="P19" s="88">
        <f t="shared" si="4"/>
        <v>63295406</v>
      </c>
      <c r="Q19" s="105">
        <f t="shared" si="5"/>
        <v>0.09236337427935944</v>
      </c>
      <c r="R19" s="85">
        <v>39028815</v>
      </c>
      <c r="S19" s="86">
        <v>5707814</v>
      </c>
      <c r="T19" s="88">
        <f t="shared" si="6"/>
        <v>44736629</v>
      </c>
      <c r="U19" s="105">
        <f t="shared" si="7"/>
        <v>0.06860361344701474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151596388</v>
      </c>
      <c r="AA19" s="88">
        <f t="shared" si="11"/>
        <v>20739059</v>
      </c>
      <c r="AB19" s="88">
        <f t="shared" si="12"/>
        <v>172335447</v>
      </c>
      <c r="AC19" s="105">
        <f t="shared" si="13"/>
        <v>0.2642763805293979</v>
      </c>
      <c r="AD19" s="85">
        <v>53683099</v>
      </c>
      <c r="AE19" s="86">
        <v>15378968</v>
      </c>
      <c r="AF19" s="88">
        <f t="shared" si="14"/>
        <v>69062067</v>
      </c>
      <c r="AG19" s="86">
        <v>518068352</v>
      </c>
      <c r="AH19" s="86">
        <v>518068352</v>
      </c>
      <c r="AI19" s="126">
        <v>0</v>
      </c>
      <c r="AJ19" s="127">
        <f t="shared" si="15"/>
        <v>0</v>
      </c>
      <c r="AK19" s="128">
        <f t="shared" si="16"/>
        <v>-0.3522257449954401</v>
      </c>
    </row>
    <row r="20" spans="1:37" ht="12.75">
      <c r="A20" s="62" t="s">
        <v>97</v>
      </c>
      <c r="B20" s="63" t="s">
        <v>530</v>
      </c>
      <c r="C20" s="64" t="s">
        <v>531</v>
      </c>
      <c r="D20" s="85">
        <v>404153417</v>
      </c>
      <c r="E20" s="86">
        <v>35076850</v>
      </c>
      <c r="F20" s="87">
        <f t="shared" si="0"/>
        <v>439230267</v>
      </c>
      <c r="G20" s="85">
        <v>372923058</v>
      </c>
      <c r="H20" s="86">
        <v>35276850</v>
      </c>
      <c r="I20" s="87">
        <f t="shared" si="1"/>
        <v>408199908</v>
      </c>
      <c r="J20" s="85">
        <v>66973640</v>
      </c>
      <c r="K20" s="86">
        <v>187000</v>
      </c>
      <c r="L20" s="88">
        <f t="shared" si="2"/>
        <v>67160640</v>
      </c>
      <c r="M20" s="105">
        <f t="shared" si="3"/>
        <v>0.15290530968805024</v>
      </c>
      <c r="N20" s="85">
        <v>64362137</v>
      </c>
      <c r="O20" s="86">
        <v>0</v>
      </c>
      <c r="P20" s="88">
        <f t="shared" si="4"/>
        <v>64362137</v>
      </c>
      <c r="Q20" s="105">
        <f t="shared" si="5"/>
        <v>0.1465339295481657</v>
      </c>
      <c r="R20" s="85">
        <v>65656049</v>
      </c>
      <c r="S20" s="86">
        <v>2376969</v>
      </c>
      <c r="T20" s="88">
        <f t="shared" si="6"/>
        <v>68033018</v>
      </c>
      <c r="U20" s="105">
        <f t="shared" si="7"/>
        <v>0.16666593173264507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196991826</v>
      </c>
      <c r="AA20" s="88">
        <f t="shared" si="11"/>
        <v>2563969</v>
      </c>
      <c r="AB20" s="88">
        <f t="shared" si="12"/>
        <v>199555795</v>
      </c>
      <c r="AC20" s="105">
        <f t="shared" si="13"/>
        <v>0.48886780983791894</v>
      </c>
      <c r="AD20" s="85">
        <v>139384082</v>
      </c>
      <c r="AE20" s="86">
        <v>775727</v>
      </c>
      <c r="AF20" s="88">
        <f t="shared" si="14"/>
        <v>140159809</v>
      </c>
      <c r="AG20" s="86">
        <v>430746547</v>
      </c>
      <c r="AH20" s="86">
        <v>430746547</v>
      </c>
      <c r="AI20" s="126">
        <v>34267705</v>
      </c>
      <c r="AJ20" s="127">
        <f t="shared" si="15"/>
        <v>0.07955421868999915</v>
      </c>
      <c r="AK20" s="128">
        <f t="shared" si="16"/>
        <v>-0.5146039475553223</v>
      </c>
    </row>
    <row r="21" spans="1:37" ht="12.75">
      <c r="A21" s="62" t="s">
        <v>112</v>
      </c>
      <c r="B21" s="63" t="s">
        <v>532</v>
      </c>
      <c r="C21" s="64" t="s">
        <v>533</v>
      </c>
      <c r="D21" s="85">
        <v>959369952</v>
      </c>
      <c r="E21" s="86">
        <v>5525049504</v>
      </c>
      <c r="F21" s="87">
        <f t="shared" si="0"/>
        <v>6484419456</v>
      </c>
      <c r="G21" s="85">
        <v>1081525149</v>
      </c>
      <c r="H21" s="86">
        <v>397949241</v>
      </c>
      <c r="I21" s="87">
        <f t="shared" si="1"/>
        <v>1479474390</v>
      </c>
      <c r="J21" s="85">
        <v>80213504</v>
      </c>
      <c r="K21" s="86">
        <v>32803902</v>
      </c>
      <c r="L21" s="88">
        <f t="shared" si="2"/>
        <v>113017406</v>
      </c>
      <c r="M21" s="105">
        <f t="shared" si="3"/>
        <v>0.01742907083153382</v>
      </c>
      <c r="N21" s="85">
        <v>284272438</v>
      </c>
      <c r="O21" s="86">
        <v>99987814</v>
      </c>
      <c r="P21" s="88">
        <f t="shared" si="4"/>
        <v>384260252</v>
      </c>
      <c r="Q21" s="105">
        <f t="shared" si="5"/>
        <v>0.059259006084877185</v>
      </c>
      <c r="R21" s="85">
        <v>153871719</v>
      </c>
      <c r="S21" s="86">
        <v>52504052</v>
      </c>
      <c r="T21" s="88">
        <f t="shared" si="6"/>
        <v>206375771</v>
      </c>
      <c r="U21" s="105">
        <f t="shared" si="7"/>
        <v>0.13949262818939367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518357661</v>
      </c>
      <c r="AA21" s="88">
        <f t="shared" si="11"/>
        <v>185295768</v>
      </c>
      <c r="AB21" s="88">
        <f t="shared" si="12"/>
        <v>703653429</v>
      </c>
      <c r="AC21" s="105">
        <f t="shared" si="13"/>
        <v>0.47561041526376135</v>
      </c>
      <c r="AD21" s="85">
        <v>436877659</v>
      </c>
      <c r="AE21" s="86">
        <v>277242840</v>
      </c>
      <c r="AF21" s="88">
        <f t="shared" si="14"/>
        <v>714120499</v>
      </c>
      <c r="AG21" s="86">
        <v>1198814292</v>
      </c>
      <c r="AH21" s="86">
        <v>1198814292</v>
      </c>
      <c r="AI21" s="126">
        <v>537323380</v>
      </c>
      <c r="AJ21" s="127">
        <f t="shared" si="15"/>
        <v>0.44821235748163735</v>
      </c>
      <c r="AK21" s="128">
        <f t="shared" si="16"/>
        <v>-0.7110070761321192</v>
      </c>
    </row>
    <row r="22" spans="1:37" ht="16.5">
      <c r="A22" s="65"/>
      <c r="B22" s="66" t="s">
        <v>534</v>
      </c>
      <c r="C22" s="67"/>
      <c r="D22" s="89">
        <f>SUM(D16:D21)</f>
        <v>3301605522</v>
      </c>
      <c r="E22" s="90">
        <f>SUM(E16:E21)</f>
        <v>5779553190</v>
      </c>
      <c r="F22" s="91">
        <f t="shared" si="0"/>
        <v>9081158712</v>
      </c>
      <c r="G22" s="89">
        <f>SUM(G16:G21)</f>
        <v>3382835293</v>
      </c>
      <c r="H22" s="90">
        <f>SUM(H16:H21)</f>
        <v>718193169</v>
      </c>
      <c r="I22" s="91">
        <f t="shared" si="1"/>
        <v>4101028462</v>
      </c>
      <c r="J22" s="89">
        <f>SUM(J16:J21)</f>
        <v>419240429</v>
      </c>
      <c r="K22" s="90">
        <f>SUM(K16:K21)</f>
        <v>71999793</v>
      </c>
      <c r="L22" s="90">
        <f t="shared" si="2"/>
        <v>491240222</v>
      </c>
      <c r="M22" s="106">
        <f t="shared" si="3"/>
        <v>0.05409444296473606</v>
      </c>
      <c r="N22" s="89">
        <f>SUM(N16:N21)</f>
        <v>647722529</v>
      </c>
      <c r="O22" s="90">
        <f>SUM(O16:O21)</f>
        <v>140324611</v>
      </c>
      <c r="P22" s="90">
        <f t="shared" si="4"/>
        <v>788047140</v>
      </c>
      <c r="Q22" s="106">
        <f t="shared" si="5"/>
        <v>0.0867782586993729</v>
      </c>
      <c r="R22" s="89">
        <f>SUM(R16:R21)</f>
        <v>521507957</v>
      </c>
      <c r="S22" s="90">
        <f>SUM(S16:S21)</f>
        <v>76756032</v>
      </c>
      <c r="T22" s="90">
        <f t="shared" si="6"/>
        <v>598263989</v>
      </c>
      <c r="U22" s="106">
        <f t="shared" si="7"/>
        <v>0.1458814525535473</v>
      </c>
      <c r="V22" s="89">
        <f>SUM(V16:V21)</f>
        <v>0</v>
      </c>
      <c r="W22" s="90">
        <f>SUM(W16:W21)</f>
        <v>0</v>
      </c>
      <c r="X22" s="90">
        <f t="shared" si="8"/>
        <v>0</v>
      </c>
      <c r="Y22" s="106">
        <f t="shared" si="9"/>
        <v>0</v>
      </c>
      <c r="Z22" s="89">
        <f t="shared" si="10"/>
        <v>1588470915</v>
      </c>
      <c r="AA22" s="90">
        <f t="shared" si="11"/>
        <v>289080436</v>
      </c>
      <c r="AB22" s="90">
        <f t="shared" si="12"/>
        <v>1877551351</v>
      </c>
      <c r="AC22" s="106">
        <f t="shared" si="13"/>
        <v>0.45782451119209033</v>
      </c>
      <c r="AD22" s="89">
        <f>SUM(AD16:AD21)</f>
        <v>1181229021</v>
      </c>
      <c r="AE22" s="90">
        <f>SUM(AE16:AE21)</f>
        <v>360248777</v>
      </c>
      <c r="AF22" s="90">
        <f t="shared" si="14"/>
        <v>1541477798</v>
      </c>
      <c r="AG22" s="90">
        <f>SUM(AG16:AG21)</f>
        <v>3654423822</v>
      </c>
      <c r="AH22" s="90">
        <f>SUM(AH16:AH21)</f>
        <v>3654423822</v>
      </c>
      <c r="AI22" s="91">
        <f>SUM(AI16:AI21)</f>
        <v>815152811</v>
      </c>
      <c r="AJ22" s="129">
        <f t="shared" si="15"/>
        <v>0.2230591881797338</v>
      </c>
      <c r="AK22" s="130">
        <f t="shared" si="16"/>
        <v>-0.6118893247919488</v>
      </c>
    </row>
    <row r="23" spans="1:37" ht="12.75">
      <c r="A23" s="62" t="s">
        <v>97</v>
      </c>
      <c r="B23" s="63" t="s">
        <v>535</v>
      </c>
      <c r="C23" s="64" t="s">
        <v>536</v>
      </c>
      <c r="D23" s="85">
        <v>465959338</v>
      </c>
      <c r="E23" s="86">
        <v>24352350</v>
      </c>
      <c r="F23" s="87">
        <f t="shared" si="0"/>
        <v>490311688</v>
      </c>
      <c r="G23" s="85">
        <v>485600703</v>
      </c>
      <c r="H23" s="86">
        <v>29991273</v>
      </c>
      <c r="I23" s="87">
        <f t="shared" si="1"/>
        <v>515591976</v>
      </c>
      <c r="J23" s="85">
        <v>44409700</v>
      </c>
      <c r="K23" s="86">
        <v>3500253</v>
      </c>
      <c r="L23" s="88">
        <f t="shared" si="2"/>
        <v>47909953</v>
      </c>
      <c r="M23" s="105">
        <f t="shared" si="3"/>
        <v>0.09771325908102765</v>
      </c>
      <c r="N23" s="85">
        <v>62160052</v>
      </c>
      <c r="O23" s="86">
        <v>523379</v>
      </c>
      <c r="P23" s="88">
        <f t="shared" si="4"/>
        <v>62683431</v>
      </c>
      <c r="Q23" s="105">
        <f t="shared" si="5"/>
        <v>0.1278440480496969</v>
      </c>
      <c r="R23" s="85">
        <v>62728284</v>
      </c>
      <c r="S23" s="86">
        <v>2341045</v>
      </c>
      <c r="T23" s="88">
        <f t="shared" si="6"/>
        <v>65069329</v>
      </c>
      <c r="U23" s="105">
        <f t="shared" si="7"/>
        <v>0.12620314517850448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169298036</v>
      </c>
      <c r="AA23" s="88">
        <f t="shared" si="11"/>
        <v>6364677</v>
      </c>
      <c r="AB23" s="88">
        <f t="shared" si="12"/>
        <v>175662713</v>
      </c>
      <c r="AC23" s="105">
        <f t="shared" si="13"/>
        <v>0.34070102169316924</v>
      </c>
      <c r="AD23" s="85">
        <v>187427383</v>
      </c>
      <c r="AE23" s="86">
        <v>17214783</v>
      </c>
      <c r="AF23" s="88">
        <f t="shared" si="14"/>
        <v>204642166</v>
      </c>
      <c r="AG23" s="86">
        <v>467084832</v>
      </c>
      <c r="AH23" s="86">
        <v>467084832</v>
      </c>
      <c r="AI23" s="126">
        <v>60134573</v>
      </c>
      <c r="AJ23" s="127">
        <f t="shared" si="15"/>
        <v>0.12874443544336717</v>
      </c>
      <c r="AK23" s="128">
        <f t="shared" si="16"/>
        <v>-0.6820336186238373</v>
      </c>
    </row>
    <row r="24" spans="1:37" ht="12.75">
      <c r="A24" s="62" t="s">
        <v>97</v>
      </c>
      <c r="B24" s="63" t="s">
        <v>537</v>
      </c>
      <c r="C24" s="64" t="s">
        <v>538</v>
      </c>
      <c r="D24" s="85">
        <v>167916721</v>
      </c>
      <c r="E24" s="86">
        <v>0</v>
      </c>
      <c r="F24" s="87">
        <f t="shared" si="0"/>
        <v>167916721</v>
      </c>
      <c r="G24" s="85">
        <v>167916721</v>
      </c>
      <c r="H24" s="86">
        <v>0</v>
      </c>
      <c r="I24" s="87">
        <f t="shared" si="1"/>
        <v>167916721</v>
      </c>
      <c r="J24" s="85">
        <v>0</v>
      </c>
      <c r="K24" s="86">
        <v>0</v>
      </c>
      <c r="L24" s="88">
        <f t="shared" si="2"/>
        <v>0</v>
      </c>
      <c r="M24" s="105">
        <f t="shared" si="3"/>
        <v>0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0</v>
      </c>
      <c r="AA24" s="88">
        <f t="shared" si="11"/>
        <v>0</v>
      </c>
      <c r="AB24" s="88">
        <f t="shared" si="12"/>
        <v>0</v>
      </c>
      <c r="AC24" s="105">
        <f t="shared" si="13"/>
        <v>0</v>
      </c>
      <c r="AD24" s="85">
        <v>51757117</v>
      </c>
      <c r="AE24" s="86">
        <v>9135403</v>
      </c>
      <c r="AF24" s="88">
        <f t="shared" si="14"/>
        <v>60892520</v>
      </c>
      <c r="AG24" s="86">
        <v>242500104</v>
      </c>
      <c r="AH24" s="86">
        <v>242500104</v>
      </c>
      <c r="AI24" s="126">
        <v>46468420</v>
      </c>
      <c r="AJ24" s="127">
        <f t="shared" si="15"/>
        <v>0.19162226833519214</v>
      </c>
      <c r="AK24" s="128">
        <f t="shared" si="16"/>
        <v>-1</v>
      </c>
    </row>
    <row r="25" spans="1:37" ht="12.75">
      <c r="A25" s="62" t="s">
        <v>97</v>
      </c>
      <c r="B25" s="63" t="s">
        <v>539</v>
      </c>
      <c r="C25" s="64" t="s">
        <v>540</v>
      </c>
      <c r="D25" s="85">
        <v>285759065</v>
      </c>
      <c r="E25" s="86">
        <v>89134150</v>
      </c>
      <c r="F25" s="87">
        <f t="shared" si="0"/>
        <v>374893215</v>
      </c>
      <c r="G25" s="85">
        <v>313372037</v>
      </c>
      <c r="H25" s="86">
        <v>119787257</v>
      </c>
      <c r="I25" s="87">
        <f t="shared" si="1"/>
        <v>433159294</v>
      </c>
      <c r="J25" s="85">
        <v>60200441</v>
      </c>
      <c r="K25" s="86">
        <v>15645626</v>
      </c>
      <c r="L25" s="88">
        <f t="shared" si="2"/>
        <v>75846067</v>
      </c>
      <c r="M25" s="105">
        <f t="shared" si="3"/>
        <v>0.20231378954137647</v>
      </c>
      <c r="N25" s="85">
        <v>65472210</v>
      </c>
      <c r="O25" s="86">
        <v>18839533</v>
      </c>
      <c r="P25" s="88">
        <f t="shared" si="4"/>
        <v>84311743</v>
      </c>
      <c r="Q25" s="105">
        <f t="shared" si="5"/>
        <v>0.2248953558682037</v>
      </c>
      <c r="R25" s="85">
        <v>42383413</v>
      </c>
      <c r="S25" s="86">
        <v>5266802</v>
      </c>
      <c r="T25" s="88">
        <f t="shared" si="6"/>
        <v>47650215</v>
      </c>
      <c r="U25" s="105">
        <f t="shared" si="7"/>
        <v>0.11000621632742803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168056064</v>
      </c>
      <c r="AA25" s="88">
        <f t="shared" si="11"/>
        <v>39751961</v>
      </c>
      <c r="AB25" s="88">
        <f t="shared" si="12"/>
        <v>207808025</v>
      </c>
      <c r="AC25" s="105">
        <f t="shared" si="13"/>
        <v>0.47974966225704485</v>
      </c>
      <c r="AD25" s="85">
        <v>106616530</v>
      </c>
      <c r="AE25" s="86">
        <v>92574920</v>
      </c>
      <c r="AF25" s="88">
        <f t="shared" si="14"/>
        <v>199191450</v>
      </c>
      <c r="AG25" s="86">
        <v>424748879</v>
      </c>
      <c r="AH25" s="86">
        <v>424748879</v>
      </c>
      <c r="AI25" s="126">
        <v>74370385</v>
      </c>
      <c r="AJ25" s="127">
        <f t="shared" si="15"/>
        <v>0.17509259865521623</v>
      </c>
      <c r="AK25" s="128">
        <f t="shared" si="16"/>
        <v>-0.7607818257259535</v>
      </c>
    </row>
    <row r="26" spans="1:37" ht="12.75">
      <c r="A26" s="62" t="s">
        <v>97</v>
      </c>
      <c r="B26" s="63" t="s">
        <v>541</v>
      </c>
      <c r="C26" s="64" t="s">
        <v>542</v>
      </c>
      <c r="D26" s="85">
        <v>320038389</v>
      </c>
      <c r="E26" s="86">
        <v>24882900</v>
      </c>
      <c r="F26" s="87">
        <f t="shared" si="0"/>
        <v>344921289</v>
      </c>
      <c r="G26" s="85">
        <v>305889680</v>
      </c>
      <c r="H26" s="86">
        <v>19985632</v>
      </c>
      <c r="I26" s="87">
        <f t="shared" si="1"/>
        <v>325875312</v>
      </c>
      <c r="J26" s="85">
        <v>25062063</v>
      </c>
      <c r="K26" s="86">
        <v>654638</v>
      </c>
      <c r="L26" s="88">
        <f t="shared" si="2"/>
        <v>25716701</v>
      </c>
      <c r="M26" s="105">
        <f t="shared" si="3"/>
        <v>0.07455817260383717</v>
      </c>
      <c r="N26" s="85">
        <v>73455539</v>
      </c>
      <c r="O26" s="86">
        <v>5003812</v>
      </c>
      <c r="P26" s="88">
        <f t="shared" si="4"/>
        <v>78459351</v>
      </c>
      <c r="Q26" s="105">
        <f t="shared" si="5"/>
        <v>0.22747030555136305</v>
      </c>
      <c r="R26" s="85">
        <v>47949521</v>
      </c>
      <c r="S26" s="86">
        <v>3634461</v>
      </c>
      <c r="T26" s="88">
        <f t="shared" si="6"/>
        <v>51583982</v>
      </c>
      <c r="U26" s="105">
        <f t="shared" si="7"/>
        <v>0.1582936175293942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146467123</v>
      </c>
      <c r="AA26" s="88">
        <f t="shared" si="11"/>
        <v>9292911</v>
      </c>
      <c r="AB26" s="88">
        <f t="shared" si="12"/>
        <v>155760034</v>
      </c>
      <c r="AC26" s="105">
        <f t="shared" si="13"/>
        <v>0.4779743302554936</v>
      </c>
      <c r="AD26" s="85">
        <v>99182377</v>
      </c>
      <c r="AE26" s="86">
        <v>14454000</v>
      </c>
      <c r="AF26" s="88">
        <f t="shared" si="14"/>
        <v>113636377</v>
      </c>
      <c r="AG26" s="86">
        <v>364241645</v>
      </c>
      <c r="AH26" s="86">
        <v>364241645</v>
      </c>
      <c r="AI26" s="126">
        <v>53023545</v>
      </c>
      <c r="AJ26" s="127">
        <f t="shared" si="15"/>
        <v>0.1455724399663306</v>
      </c>
      <c r="AK26" s="128">
        <f t="shared" si="16"/>
        <v>-0.546061011783225</v>
      </c>
    </row>
    <row r="27" spans="1:37" ht="12.75">
      <c r="A27" s="62" t="s">
        <v>97</v>
      </c>
      <c r="B27" s="63" t="s">
        <v>543</v>
      </c>
      <c r="C27" s="64" t="s">
        <v>544</v>
      </c>
      <c r="D27" s="85">
        <v>181432903</v>
      </c>
      <c r="E27" s="86">
        <v>67685342</v>
      </c>
      <c r="F27" s="87">
        <f t="shared" si="0"/>
        <v>249118245</v>
      </c>
      <c r="G27" s="85">
        <v>200096687</v>
      </c>
      <c r="H27" s="86">
        <v>44630327</v>
      </c>
      <c r="I27" s="87">
        <f t="shared" si="1"/>
        <v>244727014</v>
      </c>
      <c r="J27" s="85">
        <v>26222684</v>
      </c>
      <c r="K27" s="86">
        <v>1119058</v>
      </c>
      <c r="L27" s="88">
        <f t="shared" si="2"/>
        <v>27341742</v>
      </c>
      <c r="M27" s="105">
        <f t="shared" si="3"/>
        <v>0.1097540728098819</v>
      </c>
      <c r="N27" s="85">
        <v>35284903</v>
      </c>
      <c r="O27" s="86">
        <v>6189087</v>
      </c>
      <c r="P27" s="88">
        <f t="shared" si="4"/>
        <v>41473990</v>
      </c>
      <c r="Q27" s="105">
        <f t="shared" si="5"/>
        <v>0.1664831493975883</v>
      </c>
      <c r="R27" s="85">
        <v>35592312</v>
      </c>
      <c r="S27" s="86">
        <v>8744477</v>
      </c>
      <c r="T27" s="88">
        <f t="shared" si="6"/>
        <v>44336789</v>
      </c>
      <c r="U27" s="105">
        <f t="shared" si="7"/>
        <v>0.18116834866460635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97099899</v>
      </c>
      <c r="AA27" s="88">
        <f t="shared" si="11"/>
        <v>16052622</v>
      </c>
      <c r="AB27" s="88">
        <f t="shared" si="12"/>
        <v>113152521</v>
      </c>
      <c r="AC27" s="105">
        <f t="shared" si="13"/>
        <v>0.46236220166523995</v>
      </c>
      <c r="AD27" s="85">
        <v>110944416</v>
      </c>
      <c r="AE27" s="86">
        <v>34470708</v>
      </c>
      <c r="AF27" s="88">
        <f t="shared" si="14"/>
        <v>145415124</v>
      </c>
      <c r="AG27" s="86">
        <v>278106023</v>
      </c>
      <c r="AH27" s="86">
        <v>278106023</v>
      </c>
      <c r="AI27" s="126">
        <v>47412758</v>
      </c>
      <c r="AJ27" s="127">
        <f t="shared" si="15"/>
        <v>0.17048447023385754</v>
      </c>
      <c r="AK27" s="128">
        <f t="shared" si="16"/>
        <v>-0.6951019413909106</v>
      </c>
    </row>
    <row r="28" spans="1:37" ht="12.75">
      <c r="A28" s="62" t="s">
        <v>112</v>
      </c>
      <c r="B28" s="63" t="s">
        <v>545</v>
      </c>
      <c r="C28" s="64" t="s">
        <v>546</v>
      </c>
      <c r="D28" s="85">
        <v>382505626</v>
      </c>
      <c r="E28" s="86">
        <v>382119000</v>
      </c>
      <c r="F28" s="87">
        <f t="shared" si="0"/>
        <v>764624626</v>
      </c>
      <c r="G28" s="85">
        <v>449806453</v>
      </c>
      <c r="H28" s="86">
        <v>625962452</v>
      </c>
      <c r="I28" s="87">
        <f t="shared" si="1"/>
        <v>1075768905</v>
      </c>
      <c r="J28" s="85">
        <v>91620103</v>
      </c>
      <c r="K28" s="86">
        <v>-1024621849</v>
      </c>
      <c r="L28" s="88">
        <f t="shared" si="2"/>
        <v>-933001746</v>
      </c>
      <c r="M28" s="105">
        <f t="shared" si="3"/>
        <v>-1.2202088636365735</v>
      </c>
      <c r="N28" s="85">
        <v>93468363</v>
      </c>
      <c r="O28" s="86">
        <v>84506012</v>
      </c>
      <c r="P28" s="88">
        <f t="shared" si="4"/>
        <v>177974375</v>
      </c>
      <c r="Q28" s="105">
        <f t="shared" si="5"/>
        <v>0.23276045388577374</v>
      </c>
      <c r="R28" s="85">
        <v>53497371</v>
      </c>
      <c r="S28" s="86">
        <v>18989318</v>
      </c>
      <c r="T28" s="88">
        <f t="shared" si="6"/>
        <v>72486689</v>
      </c>
      <c r="U28" s="105">
        <f t="shared" si="7"/>
        <v>0.06738128297173639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238585837</v>
      </c>
      <c r="AA28" s="88">
        <f t="shared" si="11"/>
        <v>-921126519</v>
      </c>
      <c r="AB28" s="88">
        <f t="shared" si="12"/>
        <v>-682540682</v>
      </c>
      <c r="AC28" s="105">
        <f t="shared" si="13"/>
        <v>-0.6344677549496562</v>
      </c>
      <c r="AD28" s="85">
        <v>122931666</v>
      </c>
      <c r="AE28" s="86">
        <v>52196410</v>
      </c>
      <c r="AF28" s="88">
        <f t="shared" si="14"/>
        <v>175128076</v>
      </c>
      <c r="AG28" s="86">
        <v>709049618</v>
      </c>
      <c r="AH28" s="86">
        <v>709049618</v>
      </c>
      <c r="AI28" s="126">
        <v>23511827</v>
      </c>
      <c r="AJ28" s="127">
        <f t="shared" si="15"/>
        <v>0.03315963566318429</v>
      </c>
      <c r="AK28" s="128">
        <f t="shared" si="16"/>
        <v>-0.5860932715323156</v>
      </c>
    </row>
    <row r="29" spans="1:37" ht="16.5">
      <c r="A29" s="65"/>
      <c r="B29" s="66" t="s">
        <v>547</v>
      </c>
      <c r="C29" s="67"/>
      <c r="D29" s="89">
        <f>SUM(D23:D28)</f>
        <v>1803612042</v>
      </c>
      <c r="E29" s="90">
        <f>SUM(E23:E28)</f>
        <v>588173742</v>
      </c>
      <c r="F29" s="91">
        <f t="shared" si="0"/>
        <v>2391785784</v>
      </c>
      <c r="G29" s="89">
        <f>SUM(G23:G28)</f>
        <v>1922682281</v>
      </c>
      <c r="H29" s="90">
        <f>SUM(H23:H28)</f>
        <v>840356941</v>
      </c>
      <c r="I29" s="91">
        <f t="shared" si="1"/>
        <v>2763039222</v>
      </c>
      <c r="J29" s="89">
        <f>SUM(J23:J28)</f>
        <v>247514991</v>
      </c>
      <c r="K29" s="90">
        <f>SUM(K23:K28)</f>
        <v>-1003702274</v>
      </c>
      <c r="L29" s="90">
        <f t="shared" si="2"/>
        <v>-756187283</v>
      </c>
      <c r="M29" s="106">
        <f t="shared" si="3"/>
        <v>-0.31616012105204483</v>
      </c>
      <c r="N29" s="89">
        <f>SUM(N23:N28)</f>
        <v>329841067</v>
      </c>
      <c r="O29" s="90">
        <f>SUM(O23:O28)</f>
        <v>115061823</v>
      </c>
      <c r="P29" s="90">
        <f t="shared" si="4"/>
        <v>444902890</v>
      </c>
      <c r="Q29" s="106">
        <f t="shared" si="5"/>
        <v>0.18601284988655992</v>
      </c>
      <c r="R29" s="89">
        <f>SUM(R23:R28)</f>
        <v>242150901</v>
      </c>
      <c r="S29" s="90">
        <f>SUM(S23:S28)</f>
        <v>38976103</v>
      </c>
      <c r="T29" s="90">
        <f t="shared" si="6"/>
        <v>281127004</v>
      </c>
      <c r="U29" s="106">
        <f t="shared" si="7"/>
        <v>0.10174557123966878</v>
      </c>
      <c r="V29" s="89">
        <f>SUM(V23:V28)</f>
        <v>0</v>
      </c>
      <c r="W29" s="90">
        <f>SUM(W23:W28)</f>
        <v>0</v>
      </c>
      <c r="X29" s="90">
        <f t="shared" si="8"/>
        <v>0</v>
      </c>
      <c r="Y29" s="106">
        <f t="shared" si="9"/>
        <v>0</v>
      </c>
      <c r="Z29" s="89">
        <f t="shared" si="10"/>
        <v>819506959</v>
      </c>
      <c r="AA29" s="90">
        <f t="shared" si="11"/>
        <v>-849664348</v>
      </c>
      <c r="AB29" s="90">
        <f t="shared" si="12"/>
        <v>-30157389</v>
      </c>
      <c r="AC29" s="106">
        <f t="shared" si="13"/>
        <v>-0.01091457144722356</v>
      </c>
      <c r="AD29" s="89">
        <f>SUM(AD23:AD28)</f>
        <v>678859489</v>
      </c>
      <c r="AE29" s="90">
        <f>SUM(AE23:AE28)</f>
        <v>220046224</v>
      </c>
      <c r="AF29" s="90">
        <f t="shared" si="14"/>
        <v>898905713</v>
      </c>
      <c r="AG29" s="90">
        <f>SUM(AG23:AG28)</f>
        <v>2485731101</v>
      </c>
      <c r="AH29" s="90">
        <f>SUM(AH23:AH28)</f>
        <v>2485731101</v>
      </c>
      <c r="AI29" s="91">
        <f>SUM(AI23:AI28)</f>
        <v>304921508</v>
      </c>
      <c r="AJ29" s="129">
        <f t="shared" si="15"/>
        <v>0.1226687423580657</v>
      </c>
      <c r="AK29" s="130">
        <f t="shared" si="16"/>
        <v>-0.6872564052777357</v>
      </c>
    </row>
    <row r="30" spans="1:37" ht="12.75">
      <c r="A30" s="62" t="s">
        <v>97</v>
      </c>
      <c r="B30" s="63" t="s">
        <v>85</v>
      </c>
      <c r="C30" s="64" t="s">
        <v>86</v>
      </c>
      <c r="D30" s="85">
        <v>3382373939</v>
      </c>
      <c r="E30" s="86">
        <v>162800300</v>
      </c>
      <c r="F30" s="87">
        <f t="shared" si="0"/>
        <v>3545174239</v>
      </c>
      <c r="G30" s="85">
        <v>3449883992</v>
      </c>
      <c r="H30" s="86">
        <v>250439402</v>
      </c>
      <c r="I30" s="87">
        <f t="shared" si="1"/>
        <v>3700323394</v>
      </c>
      <c r="J30" s="85">
        <v>454281459</v>
      </c>
      <c r="K30" s="86">
        <v>18259415</v>
      </c>
      <c r="L30" s="88">
        <f t="shared" si="2"/>
        <v>472540874</v>
      </c>
      <c r="M30" s="105">
        <f t="shared" si="3"/>
        <v>0.13329129744925916</v>
      </c>
      <c r="N30" s="85">
        <v>714928830</v>
      </c>
      <c r="O30" s="86">
        <v>44920967</v>
      </c>
      <c r="P30" s="88">
        <f t="shared" si="4"/>
        <v>759849797</v>
      </c>
      <c r="Q30" s="105">
        <f t="shared" si="5"/>
        <v>0.21433355479146593</v>
      </c>
      <c r="R30" s="85">
        <v>1044691263</v>
      </c>
      <c r="S30" s="86">
        <v>37609221</v>
      </c>
      <c r="T30" s="88">
        <f t="shared" si="6"/>
        <v>1082300484</v>
      </c>
      <c r="U30" s="105">
        <f t="shared" si="7"/>
        <v>0.2924880797594417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f t="shared" si="10"/>
        <v>2213901552</v>
      </c>
      <c r="AA30" s="88">
        <f t="shared" si="11"/>
        <v>100789603</v>
      </c>
      <c r="AB30" s="88">
        <f t="shared" si="12"/>
        <v>2314691155</v>
      </c>
      <c r="AC30" s="105">
        <f t="shared" si="13"/>
        <v>0.6255375297070589</v>
      </c>
      <c r="AD30" s="85">
        <v>2298010467</v>
      </c>
      <c r="AE30" s="86">
        <v>74376333</v>
      </c>
      <c r="AF30" s="88">
        <f t="shared" si="14"/>
        <v>2372386800</v>
      </c>
      <c r="AG30" s="86">
        <v>3381326372</v>
      </c>
      <c r="AH30" s="86">
        <v>3381326372</v>
      </c>
      <c r="AI30" s="126">
        <v>755164989</v>
      </c>
      <c r="AJ30" s="127">
        <f t="shared" si="15"/>
        <v>0.22333395417057364</v>
      </c>
      <c r="AK30" s="128">
        <f t="shared" si="16"/>
        <v>-0.5437925704189552</v>
      </c>
    </row>
    <row r="31" spans="1:37" ht="12.75">
      <c r="A31" s="62" t="s">
        <v>97</v>
      </c>
      <c r="B31" s="63" t="s">
        <v>548</v>
      </c>
      <c r="C31" s="64" t="s">
        <v>549</v>
      </c>
      <c r="D31" s="85">
        <v>168088605</v>
      </c>
      <c r="E31" s="86">
        <v>58172000</v>
      </c>
      <c r="F31" s="87">
        <f t="shared" si="0"/>
        <v>226260605</v>
      </c>
      <c r="G31" s="85">
        <v>491932673</v>
      </c>
      <c r="H31" s="86">
        <v>70360195</v>
      </c>
      <c r="I31" s="87">
        <f t="shared" si="1"/>
        <v>562292868</v>
      </c>
      <c r="J31" s="85">
        <v>52166872</v>
      </c>
      <c r="K31" s="86">
        <v>6237852</v>
      </c>
      <c r="L31" s="88">
        <f t="shared" si="2"/>
        <v>58404724</v>
      </c>
      <c r="M31" s="105">
        <f t="shared" si="3"/>
        <v>0.25813032719505014</v>
      </c>
      <c r="N31" s="85">
        <v>73312229</v>
      </c>
      <c r="O31" s="86">
        <v>4238795</v>
      </c>
      <c r="P31" s="88">
        <f t="shared" si="4"/>
        <v>77551024</v>
      </c>
      <c r="Q31" s="105">
        <f t="shared" si="5"/>
        <v>0.3427508911681731</v>
      </c>
      <c r="R31" s="85">
        <v>61458366</v>
      </c>
      <c r="S31" s="86">
        <v>17595876</v>
      </c>
      <c r="T31" s="88">
        <f t="shared" si="6"/>
        <v>79054242</v>
      </c>
      <c r="U31" s="105">
        <f t="shared" si="7"/>
        <v>0.1405926457527112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186937467</v>
      </c>
      <c r="AA31" s="88">
        <f t="shared" si="11"/>
        <v>28072523</v>
      </c>
      <c r="AB31" s="88">
        <f t="shared" si="12"/>
        <v>215009990</v>
      </c>
      <c r="AC31" s="105">
        <f t="shared" si="13"/>
        <v>0.3823807880842622</v>
      </c>
      <c r="AD31" s="85">
        <v>190936283</v>
      </c>
      <c r="AE31" s="86">
        <v>24968358</v>
      </c>
      <c r="AF31" s="88">
        <f t="shared" si="14"/>
        <v>215904641</v>
      </c>
      <c r="AG31" s="86">
        <v>461386247</v>
      </c>
      <c r="AH31" s="86">
        <v>461386247</v>
      </c>
      <c r="AI31" s="126">
        <v>73502080</v>
      </c>
      <c r="AJ31" s="127">
        <f t="shared" si="15"/>
        <v>0.15930704583832123</v>
      </c>
      <c r="AK31" s="128">
        <f t="shared" si="16"/>
        <v>-0.6338464905902601</v>
      </c>
    </row>
    <row r="32" spans="1:37" ht="12.75">
      <c r="A32" s="62" t="s">
        <v>97</v>
      </c>
      <c r="B32" s="63" t="s">
        <v>87</v>
      </c>
      <c r="C32" s="64" t="s">
        <v>88</v>
      </c>
      <c r="D32" s="85">
        <v>2091965155</v>
      </c>
      <c r="E32" s="86">
        <v>164260564</v>
      </c>
      <c r="F32" s="87">
        <f t="shared" si="0"/>
        <v>2256225719</v>
      </c>
      <c r="G32" s="85">
        <v>2102076871</v>
      </c>
      <c r="H32" s="86">
        <v>244904879</v>
      </c>
      <c r="I32" s="87">
        <f t="shared" si="1"/>
        <v>2346981750</v>
      </c>
      <c r="J32" s="85">
        <v>281889641</v>
      </c>
      <c r="K32" s="86">
        <v>47809450</v>
      </c>
      <c r="L32" s="88">
        <f t="shared" si="2"/>
        <v>329699091</v>
      </c>
      <c r="M32" s="105">
        <f t="shared" si="3"/>
        <v>0.14612859352836763</v>
      </c>
      <c r="N32" s="85">
        <v>276869848</v>
      </c>
      <c r="O32" s="86">
        <v>46274875</v>
      </c>
      <c r="P32" s="88">
        <f t="shared" si="4"/>
        <v>323144723</v>
      </c>
      <c r="Q32" s="105">
        <f t="shared" si="5"/>
        <v>0.14322357921849396</v>
      </c>
      <c r="R32" s="85">
        <v>572229997</v>
      </c>
      <c r="S32" s="86">
        <v>19224295</v>
      </c>
      <c r="T32" s="88">
        <f t="shared" si="6"/>
        <v>591454292</v>
      </c>
      <c r="U32" s="105">
        <f t="shared" si="7"/>
        <v>0.25200634474469175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1130989486</v>
      </c>
      <c r="AA32" s="88">
        <f t="shared" si="11"/>
        <v>113308620</v>
      </c>
      <c r="AB32" s="88">
        <f t="shared" si="12"/>
        <v>1244298106</v>
      </c>
      <c r="AC32" s="105">
        <f t="shared" si="13"/>
        <v>0.5301694851270148</v>
      </c>
      <c r="AD32" s="85">
        <v>782940762</v>
      </c>
      <c r="AE32" s="86">
        <v>-281114271</v>
      </c>
      <c r="AF32" s="88">
        <f t="shared" si="14"/>
        <v>501826491</v>
      </c>
      <c r="AG32" s="86">
        <v>1861735387</v>
      </c>
      <c r="AH32" s="86">
        <v>1861735387</v>
      </c>
      <c r="AI32" s="126">
        <v>377449486</v>
      </c>
      <c r="AJ32" s="127">
        <f t="shared" si="15"/>
        <v>0.20274067337153753</v>
      </c>
      <c r="AK32" s="128">
        <f t="shared" si="16"/>
        <v>0.17860316784272756</v>
      </c>
    </row>
    <row r="33" spans="1:37" ht="12.75">
      <c r="A33" s="62" t="s">
        <v>112</v>
      </c>
      <c r="B33" s="63" t="s">
        <v>550</v>
      </c>
      <c r="C33" s="64" t="s">
        <v>551</v>
      </c>
      <c r="D33" s="85">
        <v>211707806</v>
      </c>
      <c r="E33" s="86">
        <v>27760000</v>
      </c>
      <c r="F33" s="87">
        <f t="shared" si="0"/>
        <v>239467806</v>
      </c>
      <c r="G33" s="85">
        <v>213338345</v>
      </c>
      <c r="H33" s="86">
        <v>28950000</v>
      </c>
      <c r="I33" s="87">
        <f t="shared" si="1"/>
        <v>242288345</v>
      </c>
      <c r="J33" s="85">
        <v>35089056</v>
      </c>
      <c r="K33" s="86">
        <v>1790782</v>
      </c>
      <c r="L33" s="88">
        <f t="shared" si="2"/>
        <v>36879838</v>
      </c>
      <c r="M33" s="105">
        <f t="shared" si="3"/>
        <v>0.1540074994465018</v>
      </c>
      <c r="N33" s="85">
        <v>48742943</v>
      </c>
      <c r="O33" s="86">
        <v>484762</v>
      </c>
      <c r="P33" s="88">
        <f t="shared" si="4"/>
        <v>49227705</v>
      </c>
      <c r="Q33" s="105">
        <f t="shared" si="5"/>
        <v>0.20557128668895058</v>
      </c>
      <c r="R33" s="85">
        <v>40977066</v>
      </c>
      <c r="S33" s="86">
        <v>974655</v>
      </c>
      <c r="T33" s="88">
        <f t="shared" si="6"/>
        <v>41951721</v>
      </c>
      <c r="U33" s="105">
        <f t="shared" si="7"/>
        <v>0.17314791184033224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124809065</v>
      </c>
      <c r="AA33" s="88">
        <f t="shared" si="11"/>
        <v>3250199</v>
      </c>
      <c r="AB33" s="88">
        <f t="shared" si="12"/>
        <v>128059264</v>
      </c>
      <c r="AC33" s="105">
        <f t="shared" si="13"/>
        <v>0.5285407517229109</v>
      </c>
      <c r="AD33" s="85">
        <v>123448551</v>
      </c>
      <c r="AE33" s="86">
        <v>1206742</v>
      </c>
      <c r="AF33" s="88">
        <f t="shared" si="14"/>
        <v>124655293</v>
      </c>
      <c r="AG33" s="86">
        <v>199741918</v>
      </c>
      <c r="AH33" s="86">
        <v>199741918</v>
      </c>
      <c r="AI33" s="126">
        <v>44655953</v>
      </c>
      <c r="AJ33" s="127">
        <f t="shared" si="15"/>
        <v>0.22356825971802274</v>
      </c>
      <c r="AK33" s="128">
        <f t="shared" si="16"/>
        <v>-0.6634581653905383</v>
      </c>
    </row>
    <row r="34" spans="1:37" ht="16.5">
      <c r="A34" s="65"/>
      <c r="B34" s="66" t="s">
        <v>552</v>
      </c>
      <c r="C34" s="67"/>
      <c r="D34" s="89">
        <f>SUM(D30:D33)</f>
        <v>5854135505</v>
      </c>
      <c r="E34" s="90">
        <f>SUM(E30:E33)</f>
        <v>412992864</v>
      </c>
      <c r="F34" s="91">
        <f t="shared" si="0"/>
        <v>6267128369</v>
      </c>
      <c r="G34" s="89">
        <f>SUM(G30:G33)</f>
        <v>6257231881</v>
      </c>
      <c r="H34" s="90">
        <f>SUM(H30:H33)</f>
        <v>594654476</v>
      </c>
      <c r="I34" s="91">
        <f t="shared" si="1"/>
        <v>6851886357</v>
      </c>
      <c r="J34" s="89">
        <f>SUM(J30:J33)</f>
        <v>823427028</v>
      </c>
      <c r="K34" s="90">
        <f>SUM(K30:K33)</f>
        <v>74097499</v>
      </c>
      <c r="L34" s="90">
        <f t="shared" si="2"/>
        <v>897524527</v>
      </c>
      <c r="M34" s="106">
        <f t="shared" si="3"/>
        <v>0.14321144775644853</v>
      </c>
      <c r="N34" s="89">
        <f>SUM(N30:N33)</f>
        <v>1113853850</v>
      </c>
      <c r="O34" s="90">
        <f>SUM(O30:O33)</f>
        <v>95919399</v>
      </c>
      <c r="P34" s="90">
        <f t="shared" si="4"/>
        <v>1209773249</v>
      </c>
      <c r="Q34" s="106">
        <f t="shared" si="5"/>
        <v>0.19303470070663875</v>
      </c>
      <c r="R34" s="89">
        <f>SUM(R30:R33)</f>
        <v>1719356692</v>
      </c>
      <c r="S34" s="90">
        <f>SUM(S30:S33)</f>
        <v>75404047</v>
      </c>
      <c r="T34" s="90">
        <f t="shared" si="6"/>
        <v>1794760739</v>
      </c>
      <c r="U34" s="106">
        <f t="shared" si="7"/>
        <v>0.2619367347163373</v>
      </c>
      <c r="V34" s="89">
        <f>SUM(V30:V33)</f>
        <v>0</v>
      </c>
      <c r="W34" s="90">
        <f>SUM(W30:W33)</f>
        <v>0</v>
      </c>
      <c r="X34" s="90">
        <f t="shared" si="8"/>
        <v>0</v>
      </c>
      <c r="Y34" s="106">
        <f t="shared" si="9"/>
        <v>0</v>
      </c>
      <c r="Z34" s="89">
        <f t="shared" si="10"/>
        <v>3656637570</v>
      </c>
      <c r="AA34" s="90">
        <f t="shared" si="11"/>
        <v>245420945</v>
      </c>
      <c r="AB34" s="90">
        <f t="shared" si="12"/>
        <v>3902058515</v>
      </c>
      <c r="AC34" s="106">
        <f t="shared" si="13"/>
        <v>0.5694867532374632</v>
      </c>
      <c r="AD34" s="89">
        <f>SUM(AD30:AD33)</f>
        <v>3395336063</v>
      </c>
      <c r="AE34" s="90">
        <f>SUM(AE30:AE33)</f>
        <v>-180562838</v>
      </c>
      <c r="AF34" s="90">
        <f t="shared" si="14"/>
        <v>3214773225</v>
      </c>
      <c r="AG34" s="90">
        <f>SUM(AG30:AG33)</f>
        <v>5904189924</v>
      </c>
      <c r="AH34" s="90">
        <f>SUM(AH30:AH33)</f>
        <v>5904189924</v>
      </c>
      <c r="AI34" s="91">
        <f>SUM(AI30:AI33)</f>
        <v>1250772508</v>
      </c>
      <c r="AJ34" s="129">
        <f t="shared" si="15"/>
        <v>0.21184489728484554</v>
      </c>
      <c r="AK34" s="130">
        <f t="shared" si="16"/>
        <v>-0.4417146674474993</v>
      </c>
    </row>
    <row r="35" spans="1:37" ht="16.5">
      <c r="A35" s="68"/>
      <c r="B35" s="69" t="s">
        <v>553</v>
      </c>
      <c r="C35" s="70"/>
      <c r="D35" s="92">
        <f>SUM(D9:D14,D16:D21,D23:D28,D30:D33)</f>
        <v>19593250420</v>
      </c>
      <c r="E35" s="93">
        <f>SUM(E9:E14,E16:E21,E23:E28,E30:E33)</f>
        <v>8129816687</v>
      </c>
      <c r="F35" s="94">
        <f t="shared" si="0"/>
        <v>27723067107</v>
      </c>
      <c r="G35" s="92">
        <f>SUM(G9:G14,G16:G21,G23:G28,G30:G33)</f>
        <v>20910796763</v>
      </c>
      <c r="H35" s="93">
        <f>SUM(H9:H14,H16:H21,H23:H28,H30:H33)</f>
        <v>3643038248</v>
      </c>
      <c r="I35" s="94">
        <f t="shared" si="1"/>
        <v>24553835011</v>
      </c>
      <c r="J35" s="92">
        <f>SUM(J9:J14,J16:J21,J23:J28,J30:J33)</f>
        <v>2724660826</v>
      </c>
      <c r="K35" s="93">
        <f>SUM(K9:K14,K16:K21,K23:K28,K30:K33)</f>
        <v>-705122307</v>
      </c>
      <c r="L35" s="93">
        <f t="shared" si="2"/>
        <v>2019538519</v>
      </c>
      <c r="M35" s="107">
        <f t="shared" si="3"/>
        <v>0.07284686471397214</v>
      </c>
      <c r="N35" s="92">
        <f>SUM(N9:N14,N16:N21,N23:N28,N30:N33)</f>
        <v>4034097927</v>
      </c>
      <c r="O35" s="93">
        <f>SUM(O9:O14,O16:O21,O23:O28,O30:O33)</f>
        <v>630537846</v>
      </c>
      <c r="P35" s="93">
        <f t="shared" si="4"/>
        <v>4664635773</v>
      </c>
      <c r="Q35" s="107">
        <f t="shared" si="5"/>
        <v>0.16825828668221893</v>
      </c>
      <c r="R35" s="92">
        <f>SUM(R9:R14,R16:R21,R23:R28,R30:R33)</f>
        <v>4387766628</v>
      </c>
      <c r="S35" s="93">
        <f>SUM(S9:S14,S16:S21,S23:S28,S30:S33)</f>
        <v>429409147</v>
      </c>
      <c r="T35" s="93">
        <f t="shared" si="6"/>
        <v>4817175775</v>
      </c>
      <c r="U35" s="107">
        <f t="shared" si="7"/>
        <v>0.19618832548324644</v>
      </c>
      <c r="V35" s="92">
        <f>SUM(V9:V14,V16:V21,V23:V28,V30:V33)</f>
        <v>0</v>
      </c>
      <c r="W35" s="93">
        <f>SUM(W9:W14,W16:W21,W23:W28,W30:W33)</f>
        <v>0</v>
      </c>
      <c r="X35" s="93">
        <f t="shared" si="8"/>
        <v>0</v>
      </c>
      <c r="Y35" s="107">
        <f t="shared" si="9"/>
        <v>0</v>
      </c>
      <c r="Z35" s="92">
        <f t="shared" si="10"/>
        <v>11146525381</v>
      </c>
      <c r="AA35" s="93">
        <f t="shared" si="11"/>
        <v>354824686</v>
      </c>
      <c r="AB35" s="93">
        <f t="shared" si="12"/>
        <v>11501350067</v>
      </c>
      <c r="AC35" s="107">
        <f t="shared" si="13"/>
        <v>0.468413592493696</v>
      </c>
      <c r="AD35" s="92">
        <f>SUM(AD9:AD14,AD16:AD21,AD23:AD28,AD30:AD33)</f>
        <v>10079323501</v>
      </c>
      <c r="AE35" s="93">
        <f>SUM(AE9:AE14,AE16:AE21,AE23:AE28,AE30:AE33)</f>
        <v>976456659</v>
      </c>
      <c r="AF35" s="93">
        <f t="shared" si="14"/>
        <v>11055780160</v>
      </c>
      <c r="AG35" s="93">
        <f>SUM(AG9:AG14,AG16:AG21,AG23:AG28,AG30:AG33)</f>
        <v>23339269396</v>
      </c>
      <c r="AH35" s="93">
        <f>SUM(AH9:AH14,AH16:AH21,AH23:AH28,AH30:AH33)</f>
        <v>23339269396</v>
      </c>
      <c r="AI35" s="94">
        <f>SUM(AI9:AI14,AI16:AI21,AI23:AI28,AI30:AI33)</f>
        <v>4410891530</v>
      </c>
      <c r="AJ35" s="131">
        <f t="shared" si="15"/>
        <v>0.18899012883222302</v>
      </c>
      <c r="AK35" s="132">
        <f t="shared" si="16"/>
        <v>-0.5642844100293687</v>
      </c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37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42</v>
      </c>
      <c r="C9" s="64" t="s">
        <v>43</v>
      </c>
      <c r="D9" s="85">
        <v>45118984738</v>
      </c>
      <c r="E9" s="86">
        <v>9681356781</v>
      </c>
      <c r="F9" s="87">
        <f>$D9+$E9</f>
        <v>54800341519</v>
      </c>
      <c r="G9" s="85">
        <v>44627622289</v>
      </c>
      <c r="H9" s="86">
        <v>7425963285</v>
      </c>
      <c r="I9" s="87">
        <f>$G9+$H9</f>
        <v>52053585574</v>
      </c>
      <c r="J9" s="85">
        <v>9357460966</v>
      </c>
      <c r="K9" s="86">
        <v>1135386452</v>
      </c>
      <c r="L9" s="88">
        <f>$J9+$K9</f>
        <v>10492847418</v>
      </c>
      <c r="M9" s="105">
        <f>IF($F9=0,0,$L9/$F9)</f>
        <v>0.1914741245611032</v>
      </c>
      <c r="N9" s="85">
        <v>11015136456</v>
      </c>
      <c r="O9" s="86">
        <v>1076959034</v>
      </c>
      <c r="P9" s="88">
        <f>$N9+$O9</f>
        <v>12092095490</v>
      </c>
      <c r="Q9" s="105">
        <f>IF($F9=0,0,$P9/$F9)</f>
        <v>0.22065730166676992</v>
      </c>
      <c r="R9" s="85">
        <v>9630969256</v>
      </c>
      <c r="S9" s="86">
        <v>978442118</v>
      </c>
      <c r="T9" s="88">
        <f>$R9+$S9</f>
        <v>10609411374</v>
      </c>
      <c r="U9" s="105">
        <f>IF($I9=0,0,$T9/$I9)</f>
        <v>0.20381710994562582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30003566678</v>
      </c>
      <c r="AA9" s="88">
        <f>$K9+$O9+$S9</f>
        <v>3190787604</v>
      </c>
      <c r="AB9" s="88">
        <f>$Z9+$AA9</f>
        <v>33194354282</v>
      </c>
      <c r="AC9" s="105">
        <f>IF($I9=0,0,$AB9/$I9)</f>
        <v>0.6376958266363901</v>
      </c>
      <c r="AD9" s="85">
        <v>28253956630</v>
      </c>
      <c r="AE9" s="86">
        <v>518238974</v>
      </c>
      <c r="AF9" s="88">
        <f>$AD9+$AE9</f>
        <v>28772195604</v>
      </c>
      <c r="AG9" s="86">
        <v>50530154803</v>
      </c>
      <c r="AH9" s="86">
        <v>50530154803</v>
      </c>
      <c r="AI9" s="126">
        <v>9710370789</v>
      </c>
      <c r="AJ9" s="127">
        <f>IF($AH9=0,0,$AI9/$AH9)</f>
        <v>0.19216982071116653</v>
      </c>
      <c r="AK9" s="128">
        <f>IF($AF9=0,0,(($T9/$AF9)-1))</f>
        <v>-0.6312616694248718</v>
      </c>
    </row>
    <row r="10" spans="1:37" ht="16.5">
      <c r="A10" s="65"/>
      <c r="B10" s="66" t="s">
        <v>96</v>
      </c>
      <c r="C10" s="67"/>
      <c r="D10" s="89">
        <f>D9</f>
        <v>45118984738</v>
      </c>
      <c r="E10" s="90">
        <f>E9</f>
        <v>9681356781</v>
      </c>
      <c r="F10" s="91">
        <f aca="true" t="shared" si="0" ref="F10:F45">$D10+$E10</f>
        <v>54800341519</v>
      </c>
      <c r="G10" s="89">
        <f>G9</f>
        <v>44627622289</v>
      </c>
      <c r="H10" s="90">
        <f>H9</f>
        <v>7425963285</v>
      </c>
      <c r="I10" s="91">
        <f aca="true" t="shared" si="1" ref="I10:I45">$G10+$H10</f>
        <v>52053585574</v>
      </c>
      <c r="J10" s="89">
        <f>J9</f>
        <v>9357460966</v>
      </c>
      <c r="K10" s="90">
        <f>K9</f>
        <v>1135386452</v>
      </c>
      <c r="L10" s="90">
        <f aca="true" t="shared" si="2" ref="L10:L45">$J10+$K10</f>
        <v>10492847418</v>
      </c>
      <c r="M10" s="106">
        <f aca="true" t="shared" si="3" ref="M10:M45">IF($F10=0,0,$L10/$F10)</f>
        <v>0.1914741245611032</v>
      </c>
      <c r="N10" s="89">
        <f>N9</f>
        <v>11015136456</v>
      </c>
      <c r="O10" s="90">
        <f>O9</f>
        <v>1076959034</v>
      </c>
      <c r="P10" s="90">
        <f aca="true" t="shared" si="4" ref="P10:P45">$N10+$O10</f>
        <v>12092095490</v>
      </c>
      <c r="Q10" s="106">
        <f aca="true" t="shared" si="5" ref="Q10:Q45">IF($F10=0,0,$P10/$F10)</f>
        <v>0.22065730166676992</v>
      </c>
      <c r="R10" s="89">
        <f>R9</f>
        <v>9630969256</v>
      </c>
      <c r="S10" s="90">
        <f>S9</f>
        <v>978442118</v>
      </c>
      <c r="T10" s="90">
        <f aca="true" t="shared" si="6" ref="T10:T45">$R10+$S10</f>
        <v>10609411374</v>
      </c>
      <c r="U10" s="106">
        <f aca="true" t="shared" si="7" ref="U10:U45">IF($I10=0,0,$T10/$I10)</f>
        <v>0.20381710994562582</v>
      </c>
      <c r="V10" s="89">
        <f>V9</f>
        <v>0</v>
      </c>
      <c r="W10" s="90">
        <f>W9</f>
        <v>0</v>
      </c>
      <c r="X10" s="90">
        <f aca="true" t="shared" si="8" ref="X10:X45">$V10+$W10</f>
        <v>0</v>
      </c>
      <c r="Y10" s="106">
        <f aca="true" t="shared" si="9" ref="Y10:Y45">IF($I10=0,0,$X10/$I10)</f>
        <v>0</v>
      </c>
      <c r="Z10" s="89">
        <f aca="true" t="shared" si="10" ref="Z10:Z45">$J10+$N10+$R10</f>
        <v>30003566678</v>
      </c>
      <c r="AA10" s="90">
        <f aca="true" t="shared" si="11" ref="AA10:AA45">$K10+$O10+$S10</f>
        <v>3190787604</v>
      </c>
      <c r="AB10" s="90">
        <f aca="true" t="shared" si="12" ref="AB10:AB45">$Z10+$AA10</f>
        <v>33194354282</v>
      </c>
      <c r="AC10" s="106">
        <f aca="true" t="shared" si="13" ref="AC10:AC45">IF($I10=0,0,$AB10/$I10)</f>
        <v>0.6376958266363901</v>
      </c>
      <c r="AD10" s="89">
        <f>AD9</f>
        <v>28253956630</v>
      </c>
      <c r="AE10" s="90">
        <f>AE9</f>
        <v>518238974</v>
      </c>
      <c r="AF10" s="90">
        <f aca="true" t="shared" si="14" ref="AF10:AF45">$AD10+$AE10</f>
        <v>28772195604</v>
      </c>
      <c r="AG10" s="90">
        <f>AG9</f>
        <v>50530154803</v>
      </c>
      <c r="AH10" s="90">
        <f>AH9</f>
        <v>50530154803</v>
      </c>
      <c r="AI10" s="91">
        <f>AI9</f>
        <v>9710370789</v>
      </c>
      <c r="AJ10" s="129">
        <f aca="true" t="shared" si="15" ref="AJ10:AJ45">IF($AH10=0,0,$AI10/$AH10)</f>
        <v>0.19216982071116653</v>
      </c>
      <c r="AK10" s="130">
        <f aca="true" t="shared" si="16" ref="AK10:AK45">IF($AF10=0,0,(($T10/$AF10)-1))</f>
        <v>-0.6312616694248718</v>
      </c>
    </row>
    <row r="11" spans="1:37" ht="12.75">
      <c r="A11" s="62" t="s">
        <v>97</v>
      </c>
      <c r="B11" s="63" t="s">
        <v>554</v>
      </c>
      <c r="C11" s="64" t="s">
        <v>555</v>
      </c>
      <c r="D11" s="85">
        <v>402269873</v>
      </c>
      <c r="E11" s="86">
        <v>88118450</v>
      </c>
      <c r="F11" s="87">
        <f t="shared" si="0"/>
        <v>490388323</v>
      </c>
      <c r="G11" s="85">
        <v>380143296</v>
      </c>
      <c r="H11" s="86">
        <v>76262705</v>
      </c>
      <c r="I11" s="87">
        <f t="shared" si="1"/>
        <v>456406001</v>
      </c>
      <c r="J11" s="85">
        <v>81608010</v>
      </c>
      <c r="K11" s="86">
        <v>3655435</v>
      </c>
      <c r="L11" s="88">
        <f t="shared" si="2"/>
        <v>85263445</v>
      </c>
      <c r="M11" s="105">
        <f t="shared" si="3"/>
        <v>0.1738692399492555</v>
      </c>
      <c r="N11" s="85">
        <v>76848038</v>
      </c>
      <c r="O11" s="86">
        <v>-15511405</v>
      </c>
      <c r="P11" s="88">
        <f t="shared" si="4"/>
        <v>61336633</v>
      </c>
      <c r="Q11" s="105">
        <f t="shared" si="5"/>
        <v>0.12507767849113324</v>
      </c>
      <c r="R11" s="85">
        <v>78206276</v>
      </c>
      <c r="S11" s="86">
        <v>38403826</v>
      </c>
      <c r="T11" s="88">
        <f t="shared" si="6"/>
        <v>116610102</v>
      </c>
      <c r="U11" s="105">
        <f t="shared" si="7"/>
        <v>0.25549642586754684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236662324</v>
      </c>
      <c r="AA11" s="88">
        <f t="shared" si="11"/>
        <v>26547856</v>
      </c>
      <c r="AB11" s="88">
        <f t="shared" si="12"/>
        <v>263210180</v>
      </c>
      <c r="AC11" s="105">
        <f t="shared" si="13"/>
        <v>0.5767018387648237</v>
      </c>
      <c r="AD11" s="85">
        <v>241224916</v>
      </c>
      <c r="AE11" s="86">
        <v>54166669</v>
      </c>
      <c r="AF11" s="88">
        <f t="shared" si="14"/>
        <v>295391585</v>
      </c>
      <c r="AG11" s="86">
        <v>489820541</v>
      </c>
      <c r="AH11" s="86">
        <v>489820541</v>
      </c>
      <c r="AI11" s="126">
        <v>86541254</v>
      </c>
      <c r="AJ11" s="127">
        <f t="shared" si="15"/>
        <v>0.1766795116907929</v>
      </c>
      <c r="AK11" s="128">
        <f t="shared" si="16"/>
        <v>-0.6052355316756908</v>
      </c>
    </row>
    <row r="12" spans="1:37" ht="12.75">
      <c r="A12" s="62" t="s">
        <v>97</v>
      </c>
      <c r="B12" s="63" t="s">
        <v>556</v>
      </c>
      <c r="C12" s="64" t="s">
        <v>557</v>
      </c>
      <c r="D12" s="85">
        <v>357618265</v>
      </c>
      <c r="E12" s="86">
        <v>66218876</v>
      </c>
      <c r="F12" s="87">
        <f t="shared" si="0"/>
        <v>423837141</v>
      </c>
      <c r="G12" s="85">
        <v>364469622</v>
      </c>
      <c r="H12" s="86">
        <v>45726886</v>
      </c>
      <c r="I12" s="87">
        <f t="shared" si="1"/>
        <v>410196508</v>
      </c>
      <c r="J12" s="85">
        <v>71143338</v>
      </c>
      <c r="K12" s="86">
        <v>5053973</v>
      </c>
      <c r="L12" s="88">
        <f t="shared" si="2"/>
        <v>76197311</v>
      </c>
      <c r="M12" s="105">
        <f t="shared" si="3"/>
        <v>0.17977969278534747</v>
      </c>
      <c r="N12" s="85">
        <v>82114302</v>
      </c>
      <c r="O12" s="86">
        <v>12430355</v>
      </c>
      <c r="P12" s="88">
        <f t="shared" si="4"/>
        <v>94544657</v>
      </c>
      <c r="Q12" s="105">
        <f t="shared" si="5"/>
        <v>0.22306836247746395</v>
      </c>
      <c r="R12" s="85">
        <v>87860305</v>
      </c>
      <c r="S12" s="86">
        <v>9205634</v>
      </c>
      <c r="T12" s="88">
        <f t="shared" si="6"/>
        <v>97065939</v>
      </c>
      <c r="U12" s="105">
        <f t="shared" si="7"/>
        <v>0.236632777478447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241117945</v>
      </c>
      <c r="AA12" s="88">
        <f t="shared" si="11"/>
        <v>26689962</v>
      </c>
      <c r="AB12" s="88">
        <f t="shared" si="12"/>
        <v>267807907</v>
      </c>
      <c r="AC12" s="105">
        <f t="shared" si="13"/>
        <v>0.6528771010405579</v>
      </c>
      <c r="AD12" s="85">
        <v>232433872</v>
      </c>
      <c r="AE12" s="86">
        <v>17637563</v>
      </c>
      <c r="AF12" s="88">
        <f t="shared" si="14"/>
        <v>250071435</v>
      </c>
      <c r="AG12" s="86">
        <v>354396638</v>
      </c>
      <c r="AH12" s="86">
        <v>354396638</v>
      </c>
      <c r="AI12" s="126">
        <v>89588824</v>
      </c>
      <c r="AJ12" s="127">
        <f t="shared" si="15"/>
        <v>0.25279253354542264</v>
      </c>
      <c r="AK12" s="128">
        <f t="shared" si="16"/>
        <v>-0.6118471547939892</v>
      </c>
    </row>
    <row r="13" spans="1:37" ht="12.75">
      <c r="A13" s="62" t="s">
        <v>97</v>
      </c>
      <c r="B13" s="63" t="s">
        <v>558</v>
      </c>
      <c r="C13" s="64" t="s">
        <v>559</v>
      </c>
      <c r="D13" s="85">
        <v>378593852</v>
      </c>
      <c r="E13" s="86">
        <v>43336196</v>
      </c>
      <c r="F13" s="87">
        <f t="shared" si="0"/>
        <v>421930048</v>
      </c>
      <c r="G13" s="85">
        <v>405774892</v>
      </c>
      <c r="H13" s="86">
        <v>55609242</v>
      </c>
      <c r="I13" s="87">
        <f t="shared" si="1"/>
        <v>461384134</v>
      </c>
      <c r="J13" s="85">
        <v>83962723</v>
      </c>
      <c r="K13" s="86">
        <v>5160663</v>
      </c>
      <c r="L13" s="88">
        <f t="shared" si="2"/>
        <v>89123386</v>
      </c>
      <c r="M13" s="105">
        <f t="shared" si="3"/>
        <v>0.21122787159259157</v>
      </c>
      <c r="N13" s="85">
        <v>90937146</v>
      </c>
      <c r="O13" s="86">
        <v>10298546</v>
      </c>
      <c r="P13" s="88">
        <f t="shared" si="4"/>
        <v>101235692</v>
      </c>
      <c r="Q13" s="105">
        <f t="shared" si="5"/>
        <v>0.2399347770557455</v>
      </c>
      <c r="R13" s="85">
        <v>91135444</v>
      </c>
      <c r="S13" s="86">
        <v>6808219</v>
      </c>
      <c r="T13" s="88">
        <f t="shared" si="6"/>
        <v>97943663</v>
      </c>
      <c r="U13" s="105">
        <f t="shared" si="7"/>
        <v>0.21228225199438697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266035313</v>
      </c>
      <c r="AA13" s="88">
        <f t="shared" si="11"/>
        <v>22267428</v>
      </c>
      <c r="AB13" s="88">
        <f t="shared" si="12"/>
        <v>288302741</v>
      </c>
      <c r="AC13" s="105">
        <f t="shared" si="13"/>
        <v>0.6248648788603555</v>
      </c>
      <c r="AD13" s="85">
        <v>228463754</v>
      </c>
      <c r="AE13" s="86">
        <v>25130525</v>
      </c>
      <c r="AF13" s="88">
        <f t="shared" si="14"/>
        <v>253594279</v>
      </c>
      <c r="AG13" s="86">
        <v>427010572</v>
      </c>
      <c r="AH13" s="86">
        <v>427010572</v>
      </c>
      <c r="AI13" s="126">
        <v>83975815</v>
      </c>
      <c r="AJ13" s="127">
        <f t="shared" si="15"/>
        <v>0.19665980307391545</v>
      </c>
      <c r="AK13" s="128">
        <f t="shared" si="16"/>
        <v>-0.6137781049863511</v>
      </c>
    </row>
    <row r="14" spans="1:37" ht="12.75">
      <c r="A14" s="62" t="s">
        <v>97</v>
      </c>
      <c r="B14" s="63" t="s">
        <v>560</v>
      </c>
      <c r="C14" s="64" t="s">
        <v>561</v>
      </c>
      <c r="D14" s="85">
        <v>1264781614</v>
      </c>
      <c r="E14" s="86">
        <v>260197540</v>
      </c>
      <c r="F14" s="87">
        <f t="shared" si="0"/>
        <v>1524979154</v>
      </c>
      <c r="G14" s="85">
        <v>1224283664</v>
      </c>
      <c r="H14" s="86">
        <v>318360892</v>
      </c>
      <c r="I14" s="87">
        <f t="shared" si="1"/>
        <v>1542644556</v>
      </c>
      <c r="J14" s="85">
        <v>228297111</v>
      </c>
      <c r="K14" s="86">
        <v>38289479</v>
      </c>
      <c r="L14" s="88">
        <f t="shared" si="2"/>
        <v>266586590</v>
      </c>
      <c r="M14" s="105">
        <f t="shared" si="3"/>
        <v>0.17481326829992852</v>
      </c>
      <c r="N14" s="85">
        <v>245078506</v>
      </c>
      <c r="O14" s="86">
        <v>61000655</v>
      </c>
      <c r="P14" s="88">
        <f t="shared" si="4"/>
        <v>306079161</v>
      </c>
      <c r="Q14" s="105">
        <f t="shared" si="5"/>
        <v>0.20071039016970063</v>
      </c>
      <c r="R14" s="85">
        <v>228398060</v>
      </c>
      <c r="S14" s="86">
        <v>22884387</v>
      </c>
      <c r="T14" s="88">
        <f t="shared" si="6"/>
        <v>251282447</v>
      </c>
      <c r="U14" s="105">
        <f t="shared" si="7"/>
        <v>0.16289069703234996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701773677</v>
      </c>
      <c r="AA14" s="88">
        <f t="shared" si="11"/>
        <v>122174521</v>
      </c>
      <c r="AB14" s="88">
        <f t="shared" si="12"/>
        <v>823948198</v>
      </c>
      <c r="AC14" s="105">
        <f t="shared" si="13"/>
        <v>0.5341140930976714</v>
      </c>
      <c r="AD14" s="85">
        <v>783338907</v>
      </c>
      <c r="AE14" s="86">
        <v>116956105</v>
      </c>
      <c r="AF14" s="88">
        <f t="shared" si="14"/>
        <v>900295012</v>
      </c>
      <c r="AG14" s="86">
        <v>1539343809</v>
      </c>
      <c r="AH14" s="86">
        <v>1539343809</v>
      </c>
      <c r="AI14" s="126">
        <v>297292151</v>
      </c>
      <c r="AJ14" s="127">
        <f t="shared" si="15"/>
        <v>0.1931291432504147</v>
      </c>
      <c r="AK14" s="128">
        <f t="shared" si="16"/>
        <v>-0.7208887712908932</v>
      </c>
    </row>
    <row r="15" spans="1:37" ht="12.75">
      <c r="A15" s="62" t="s">
        <v>97</v>
      </c>
      <c r="B15" s="63" t="s">
        <v>562</v>
      </c>
      <c r="C15" s="64" t="s">
        <v>563</v>
      </c>
      <c r="D15" s="85">
        <v>797918539</v>
      </c>
      <c r="E15" s="86">
        <v>212435837</v>
      </c>
      <c r="F15" s="87">
        <f t="shared" si="0"/>
        <v>1010354376</v>
      </c>
      <c r="G15" s="85">
        <v>799656204</v>
      </c>
      <c r="H15" s="86">
        <v>212204973</v>
      </c>
      <c r="I15" s="87">
        <f t="shared" si="1"/>
        <v>1011861177</v>
      </c>
      <c r="J15" s="85">
        <v>138164920</v>
      </c>
      <c r="K15" s="86">
        <v>21314798</v>
      </c>
      <c r="L15" s="88">
        <f t="shared" si="2"/>
        <v>159479718</v>
      </c>
      <c r="M15" s="105">
        <f t="shared" si="3"/>
        <v>0.15784532812277344</v>
      </c>
      <c r="N15" s="85">
        <v>155319562</v>
      </c>
      <c r="O15" s="86">
        <v>45539322</v>
      </c>
      <c r="P15" s="88">
        <f t="shared" si="4"/>
        <v>200858884</v>
      </c>
      <c r="Q15" s="105">
        <f t="shared" si="5"/>
        <v>0.19880042960292973</v>
      </c>
      <c r="R15" s="85">
        <v>136519377</v>
      </c>
      <c r="S15" s="86">
        <v>33142943</v>
      </c>
      <c r="T15" s="88">
        <f t="shared" si="6"/>
        <v>169662320</v>
      </c>
      <c r="U15" s="105">
        <f t="shared" si="7"/>
        <v>0.1676735147631818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430003859</v>
      </c>
      <c r="AA15" s="88">
        <f t="shared" si="11"/>
        <v>99997063</v>
      </c>
      <c r="AB15" s="88">
        <f t="shared" si="12"/>
        <v>530000922</v>
      </c>
      <c r="AC15" s="105">
        <f t="shared" si="13"/>
        <v>0.5237881777136312</v>
      </c>
      <c r="AD15" s="85">
        <v>418530079</v>
      </c>
      <c r="AE15" s="86">
        <v>66679582</v>
      </c>
      <c r="AF15" s="88">
        <f t="shared" si="14"/>
        <v>485209661</v>
      </c>
      <c r="AG15" s="86">
        <v>881715385</v>
      </c>
      <c r="AH15" s="86">
        <v>881715385</v>
      </c>
      <c r="AI15" s="126">
        <v>162132436</v>
      </c>
      <c r="AJ15" s="127">
        <f t="shared" si="15"/>
        <v>0.1838829612800734</v>
      </c>
      <c r="AK15" s="128">
        <f t="shared" si="16"/>
        <v>-0.650331941762388</v>
      </c>
    </row>
    <row r="16" spans="1:37" ht="12.75">
      <c r="A16" s="62" t="s">
        <v>112</v>
      </c>
      <c r="B16" s="63" t="s">
        <v>564</v>
      </c>
      <c r="C16" s="64" t="s">
        <v>565</v>
      </c>
      <c r="D16" s="85">
        <v>432664537</v>
      </c>
      <c r="E16" s="86">
        <v>9518024</v>
      </c>
      <c r="F16" s="87">
        <f t="shared" si="0"/>
        <v>442182561</v>
      </c>
      <c r="G16" s="85">
        <v>455790234</v>
      </c>
      <c r="H16" s="86">
        <v>13466238</v>
      </c>
      <c r="I16" s="87">
        <f t="shared" si="1"/>
        <v>469256472</v>
      </c>
      <c r="J16" s="85">
        <v>75336758</v>
      </c>
      <c r="K16" s="86">
        <v>337560</v>
      </c>
      <c r="L16" s="88">
        <f t="shared" si="2"/>
        <v>75674318</v>
      </c>
      <c r="M16" s="105">
        <f t="shared" si="3"/>
        <v>0.17113817837786688</v>
      </c>
      <c r="N16" s="85">
        <v>107977119</v>
      </c>
      <c r="O16" s="86">
        <v>2442191</v>
      </c>
      <c r="P16" s="88">
        <f t="shared" si="4"/>
        <v>110419310</v>
      </c>
      <c r="Q16" s="105">
        <f t="shared" si="5"/>
        <v>0.24971430295732536</v>
      </c>
      <c r="R16" s="85">
        <v>105316708</v>
      </c>
      <c r="S16" s="86">
        <v>1085025</v>
      </c>
      <c r="T16" s="88">
        <f t="shared" si="6"/>
        <v>106401733</v>
      </c>
      <c r="U16" s="105">
        <f t="shared" si="7"/>
        <v>0.22674537134567213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288630585</v>
      </c>
      <c r="AA16" s="88">
        <f t="shared" si="11"/>
        <v>3864776</v>
      </c>
      <c r="AB16" s="88">
        <f t="shared" si="12"/>
        <v>292495361</v>
      </c>
      <c r="AC16" s="105">
        <f t="shared" si="13"/>
        <v>0.6233166263075004</v>
      </c>
      <c r="AD16" s="85">
        <v>274260407</v>
      </c>
      <c r="AE16" s="86">
        <v>4857897</v>
      </c>
      <c r="AF16" s="88">
        <f t="shared" si="14"/>
        <v>279118304</v>
      </c>
      <c r="AG16" s="86">
        <v>385466115</v>
      </c>
      <c r="AH16" s="86">
        <v>385466115</v>
      </c>
      <c r="AI16" s="126">
        <v>96050124</v>
      </c>
      <c r="AJ16" s="127">
        <f t="shared" si="15"/>
        <v>0.24917916325796885</v>
      </c>
      <c r="AK16" s="128">
        <f t="shared" si="16"/>
        <v>-0.6187934238809362</v>
      </c>
    </row>
    <row r="17" spans="1:37" ht="16.5">
      <c r="A17" s="65"/>
      <c r="B17" s="66" t="s">
        <v>566</v>
      </c>
      <c r="C17" s="67"/>
      <c r="D17" s="89">
        <f>SUM(D11:D16)</f>
        <v>3633846680</v>
      </c>
      <c r="E17" s="90">
        <f>SUM(E11:E16)</f>
        <v>679824923</v>
      </c>
      <c r="F17" s="91">
        <f t="shared" si="0"/>
        <v>4313671603</v>
      </c>
      <c r="G17" s="89">
        <f>SUM(G11:G16)</f>
        <v>3630117912</v>
      </c>
      <c r="H17" s="90">
        <f>SUM(H11:H16)</f>
        <v>721630936</v>
      </c>
      <c r="I17" s="91">
        <f t="shared" si="1"/>
        <v>4351748848</v>
      </c>
      <c r="J17" s="89">
        <f>SUM(J11:J16)</f>
        <v>678512860</v>
      </c>
      <c r="K17" s="90">
        <f>SUM(K11:K16)</f>
        <v>73811908</v>
      </c>
      <c r="L17" s="90">
        <f t="shared" si="2"/>
        <v>752324768</v>
      </c>
      <c r="M17" s="106">
        <f t="shared" si="3"/>
        <v>0.17440473852408833</v>
      </c>
      <c r="N17" s="89">
        <f>SUM(N11:N16)</f>
        <v>758274673</v>
      </c>
      <c r="O17" s="90">
        <f>SUM(O11:O16)</f>
        <v>116199664</v>
      </c>
      <c r="P17" s="90">
        <f t="shared" si="4"/>
        <v>874474337</v>
      </c>
      <c r="Q17" s="106">
        <f t="shared" si="5"/>
        <v>0.20272158325446824</v>
      </c>
      <c r="R17" s="89">
        <f>SUM(R11:R16)</f>
        <v>727436170</v>
      </c>
      <c r="S17" s="90">
        <f>SUM(S11:S16)</f>
        <v>111530034</v>
      </c>
      <c r="T17" s="90">
        <f t="shared" si="6"/>
        <v>838966204</v>
      </c>
      <c r="U17" s="106">
        <f t="shared" si="7"/>
        <v>0.19278828657255268</v>
      </c>
      <c r="V17" s="89">
        <f>SUM(V11:V16)</f>
        <v>0</v>
      </c>
      <c r="W17" s="90">
        <f>SUM(W11:W16)</f>
        <v>0</v>
      </c>
      <c r="X17" s="90">
        <f t="shared" si="8"/>
        <v>0</v>
      </c>
      <c r="Y17" s="106">
        <f t="shared" si="9"/>
        <v>0</v>
      </c>
      <c r="Z17" s="89">
        <f t="shared" si="10"/>
        <v>2164223703</v>
      </c>
      <c r="AA17" s="90">
        <f t="shared" si="11"/>
        <v>301541606</v>
      </c>
      <c r="AB17" s="90">
        <f t="shared" si="12"/>
        <v>2465765309</v>
      </c>
      <c r="AC17" s="106">
        <f t="shared" si="13"/>
        <v>0.5666148013420466</v>
      </c>
      <c r="AD17" s="89">
        <f>SUM(AD11:AD16)</f>
        <v>2178251935</v>
      </c>
      <c r="AE17" s="90">
        <f>SUM(AE11:AE16)</f>
        <v>285428341</v>
      </c>
      <c r="AF17" s="90">
        <f t="shared" si="14"/>
        <v>2463680276</v>
      </c>
      <c r="AG17" s="90">
        <f>SUM(AG11:AG16)</f>
        <v>4077753060</v>
      </c>
      <c r="AH17" s="90">
        <f>SUM(AH11:AH16)</f>
        <v>4077753060</v>
      </c>
      <c r="AI17" s="91">
        <f>SUM(AI11:AI16)</f>
        <v>815580604</v>
      </c>
      <c r="AJ17" s="129">
        <f t="shared" si="15"/>
        <v>0.20000735503095912</v>
      </c>
      <c r="AK17" s="130">
        <f t="shared" si="16"/>
        <v>-0.6594662821418797</v>
      </c>
    </row>
    <row r="18" spans="1:37" ht="12.75">
      <c r="A18" s="62" t="s">
        <v>97</v>
      </c>
      <c r="B18" s="63" t="s">
        <v>567</v>
      </c>
      <c r="C18" s="64" t="s">
        <v>568</v>
      </c>
      <c r="D18" s="85">
        <v>682493226</v>
      </c>
      <c r="E18" s="86">
        <v>88763999</v>
      </c>
      <c r="F18" s="87">
        <f t="shared" si="0"/>
        <v>771257225</v>
      </c>
      <c r="G18" s="85">
        <v>706240442</v>
      </c>
      <c r="H18" s="86">
        <v>87199964</v>
      </c>
      <c r="I18" s="87">
        <f t="shared" si="1"/>
        <v>793440406</v>
      </c>
      <c r="J18" s="85">
        <v>126725768</v>
      </c>
      <c r="K18" s="86">
        <v>3279673</v>
      </c>
      <c r="L18" s="88">
        <f t="shared" si="2"/>
        <v>130005441</v>
      </c>
      <c r="M18" s="105">
        <f t="shared" si="3"/>
        <v>0.16856301216497518</v>
      </c>
      <c r="N18" s="85">
        <v>137311018</v>
      </c>
      <c r="O18" s="86">
        <v>14797234</v>
      </c>
      <c r="P18" s="88">
        <f t="shared" si="4"/>
        <v>152108252</v>
      </c>
      <c r="Q18" s="105">
        <f t="shared" si="5"/>
        <v>0.1972211696298858</v>
      </c>
      <c r="R18" s="85">
        <v>130770064</v>
      </c>
      <c r="S18" s="86">
        <v>24105084</v>
      </c>
      <c r="T18" s="88">
        <f t="shared" si="6"/>
        <v>154875148</v>
      </c>
      <c r="U18" s="105">
        <f t="shared" si="7"/>
        <v>0.19519443026701616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394806850</v>
      </c>
      <c r="AA18" s="88">
        <f t="shared" si="11"/>
        <v>42181991</v>
      </c>
      <c r="AB18" s="88">
        <f t="shared" si="12"/>
        <v>436988841</v>
      </c>
      <c r="AC18" s="105">
        <f t="shared" si="13"/>
        <v>0.5507519376319738</v>
      </c>
      <c r="AD18" s="85">
        <v>426626026</v>
      </c>
      <c r="AE18" s="86">
        <v>24720654</v>
      </c>
      <c r="AF18" s="88">
        <f t="shared" si="14"/>
        <v>451346680</v>
      </c>
      <c r="AG18" s="86">
        <v>726292828</v>
      </c>
      <c r="AH18" s="86">
        <v>726292828</v>
      </c>
      <c r="AI18" s="126">
        <v>143159940</v>
      </c>
      <c r="AJ18" s="127">
        <f t="shared" si="15"/>
        <v>0.19711049659435712</v>
      </c>
      <c r="AK18" s="128">
        <f t="shared" si="16"/>
        <v>-0.6568598931535289</v>
      </c>
    </row>
    <row r="19" spans="1:37" ht="12.75">
      <c r="A19" s="62" t="s">
        <v>97</v>
      </c>
      <c r="B19" s="63" t="s">
        <v>89</v>
      </c>
      <c r="C19" s="64" t="s">
        <v>90</v>
      </c>
      <c r="D19" s="85">
        <v>2515184421</v>
      </c>
      <c r="E19" s="86">
        <v>216972433</v>
      </c>
      <c r="F19" s="87">
        <f t="shared" si="0"/>
        <v>2732156854</v>
      </c>
      <c r="G19" s="85">
        <v>2530540673</v>
      </c>
      <c r="H19" s="86">
        <v>231020113</v>
      </c>
      <c r="I19" s="87">
        <f t="shared" si="1"/>
        <v>2761560786</v>
      </c>
      <c r="J19" s="85">
        <v>469207171</v>
      </c>
      <c r="K19" s="86">
        <v>34359098</v>
      </c>
      <c r="L19" s="88">
        <f t="shared" si="2"/>
        <v>503566269</v>
      </c>
      <c r="M19" s="105">
        <f t="shared" si="3"/>
        <v>0.18431089278888085</v>
      </c>
      <c r="N19" s="85">
        <v>724498101</v>
      </c>
      <c r="O19" s="86">
        <v>41274578</v>
      </c>
      <c r="P19" s="88">
        <f t="shared" si="4"/>
        <v>765772679</v>
      </c>
      <c r="Q19" s="105">
        <f t="shared" si="5"/>
        <v>0.2802813747237369</v>
      </c>
      <c r="R19" s="85">
        <v>484182019</v>
      </c>
      <c r="S19" s="86">
        <v>63375974</v>
      </c>
      <c r="T19" s="88">
        <f t="shared" si="6"/>
        <v>547557993</v>
      </c>
      <c r="U19" s="105">
        <f t="shared" si="7"/>
        <v>0.19827845027924001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1677887291</v>
      </c>
      <c r="AA19" s="88">
        <f t="shared" si="11"/>
        <v>139009650</v>
      </c>
      <c r="AB19" s="88">
        <f t="shared" si="12"/>
        <v>1816896941</v>
      </c>
      <c r="AC19" s="105">
        <f t="shared" si="13"/>
        <v>0.6579239357000343</v>
      </c>
      <c r="AD19" s="85">
        <v>1526861670</v>
      </c>
      <c r="AE19" s="86">
        <v>157404686</v>
      </c>
      <c r="AF19" s="88">
        <f t="shared" si="14"/>
        <v>1684266356</v>
      </c>
      <c r="AG19" s="86">
        <v>2777656108</v>
      </c>
      <c r="AH19" s="86">
        <v>2777656108</v>
      </c>
      <c r="AI19" s="126">
        <v>507652854</v>
      </c>
      <c r="AJ19" s="127">
        <f t="shared" si="15"/>
        <v>0.18276303266552535</v>
      </c>
      <c r="AK19" s="128">
        <f t="shared" si="16"/>
        <v>-0.67489821841457</v>
      </c>
    </row>
    <row r="20" spans="1:37" ht="12.75">
      <c r="A20" s="62" t="s">
        <v>97</v>
      </c>
      <c r="B20" s="63" t="s">
        <v>91</v>
      </c>
      <c r="C20" s="64" t="s">
        <v>92</v>
      </c>
      <c r="D20" s="85">
        <v>1887463397</v>
      </c>
      <c r="E20" s="86">
        <v>375750311</v>
      </c>
      <c r="F20" s="87">
        <f t="shared" si="0"/>
        <v>2263213708</v>
      </c>
      <c r="G20" s="85">
        <v>1827463992</v>
      </c>
      <c r="H20" s="86">
        <v>454464012</v>
      </c>
      <c r="I20" s="87">
        <f t="shared" si="1"/>
        <v>2281928004</v>
      </c>
      <c r="J20" s="85">
        <v>289675730</v>
      </c>
      <c r="K20" s="86">
        <v>63649061</v>
      </c>
      <c r="L20" s="88">
        <f t="shared" si="2"/>
        <v>353324791</v>
      </c>
      <c r="M20" s="105">
        <f t="shared" si="3"/>
        <v>0.15611640639638613</v>
      </c>
      <c r="N20" s="85">
        <v>370239554</v>
      </c>
      <c r="O20" s="86">
        <v>83362230</v>
      </c>
      <c r="P20" s="88">
        <f t="shared" si="4"/>
        <v>453601784</v>
      </c>
      <c r="Q20" s="105">
        <f t="shared" si="5"/>
        <v>0.20042375247048477</v>
      </c>
      <c r="R20" s="85">
        <v>328222587</v>
      </c>
      <c r="S20" s="86">
        <v>60671242</v>
      </c>
      <c r="T20" s="88">
        <f t="shared" si="6"/>
        <v>388893829</v>
      </c>
      <c r="U20" s="105">
        <f t="shared" si="7"/>
        <v>0.17042335617876925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988137871</v>
      </c>
      <c r="AA20" s="88">
        <f t="shared" si="11"/>
        <v>207682533</v>
      </c>
      <c r="AB20" s="88">
        <f t="shared" si="12"/>
        <v>1195820404</v>
      </c>
      <c r="AC20" s="105">
        <f t="shared" si="13"/>
        <v>0.5240394972601423</v>
      </c>
      <c r="AD20" s="85">
        <v>1012442226</v>
      </c>
      <c r="AE20" s="86">
        <v>273637778</v>
      </c>
      <c r="AF20" s="88">
        <f t="shared" si="14"/>
        <v>1286080004</v>
      </c>
      <c r="AG20" s="86">
        <v>2366523251</v>
      </c>
      <c r="AH20" s="86">
        <v>2366523251</v>
      </c>
      <c r="AI20" s="126">
        <v>457302829</v>
      </c>
      <c r="AJ20" s="127">
        <f t="shared" si="15"/>
        <v>0.1932382573493676</v>
      </c>
      <c r="AK20" s="128">
        <f t="shared" si="16"/>
        <v>-0.6976130351218803</v>
      </c>
    </row>
    <row r="21" spans="1:37" ht="12.75">
      <c r="A21" s="62" t="s">
        <v>97</v>
      </c>
      <c r="B21" s="63" t="s">
        <v>569</v>
      </c>
      <c r="C21" s="64" t="s">
        <v>570</v>
      </c>
      <c r="D21" s="85">
        <v>1074875275</v>
      </c>
      <c r="E21" s="86">
        <v>99913588</v>
      </c>
      <c r="F21" s="87">
        <f t="shared" si="0"/>
        <v>1174788863</v>
      </c>
      <c r="G21" s="85">
        <v>1097323517</v>
      </c>
      <c r="H21" s="86">
        <v>132830255</v>
      </c>
      <c r="I21" s="87">
        <f t="shared" si="1"/>
        <v>1230153772</v>
      </c>
      <c r="J21" s="85">
        <v>120981508</v>
      </c>
      <c r="K21" s="86">
        <v>3767237</v>
      </c>
      <c r="L21" s="88">
        <f t="shared" si="2"/>
        <v>124748745</v>
      </c>
      <c r="M21" s="105">
        <f t="shared" si="3"/>
        <v>0.10618822575610337</v>
      </c>
      <c r="N21" s="85">
        <v>168249126</v>
      </c>
      <c r="O21" s="86">
        <v>18556229</v>
      </c>
      <c r="P21" s="88">
        <f t="shared" si="4"/>
        <v>186805355</v>
      </c>
      <c r="Q21" s="105">
        <f t="shared" si="5"/>
        <v>0.15901185386024552</v>
      </c>
      <c r="R21" s="85">
        <v>335585182</v>
      </c>
      <c r="S21" s="86">
        <v>35824848</v>
      </c>
      <c r="T21" s="88">
        <f t="shared" si="6"/>
        <v>371410030</v>
      </c>
      <c r="U21" s="105">
        <f t="shared" si="7"/>
        <v>0.3019216283799681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624815816</v>
      </c>
      <c r="AA21" s="88">
        <f t="shared" si="11"/>
        <v>58148314</v>
      </c>
      <c r="AB21" s="88">
        <f t="shared" si="12"/>
        <v>682964130</v>
      </c>
      <c r="AC21" s="105">
        <f t="shared" si="13"/>
        <v>0.5551859820659885</v>
      </c>
      <c r="AD21" s="85">
        <v>759044628</v>
      </c>
      <c r="AE21" s="86">
        <v>125651856</v>
      </c>
      <c r="AF21" s="88">
        <f t="shared" si="14"/>
        <v>884696484</v>
      </c>
      <c r="AG21" s="86">
        <v>1363627618</v>
      </c>
      <c r="AH21" s="86">
        <v>1363627618</v>
      </c>
      <c r="AI21" s="126">
        <v>414938780</v>
      </c>
      <c r="AJ21" s="127">
        <f t="shared" si="15"/>
        <v>0.30429039022294135</v>
      </c>
      <c r="AK21" s="128">
        <f t="shared" si="16"/>
        <v>-0.5801836712171222</v>
      </c>
    </row>
    <row r="22" spans="1:37" ht="12.75">
      <c r="A22" s="62" t="s">
        <v>97</v>
      </c>
      <c r="B22" s="63" t="s">
        <v>571</v>
      </c>
      <c r="C22" s="64" t="s">
        <v>572</v>
      </c>
      <c r="D22" s="85">
        <v>777861851</v>
      </c>
      <c r="E22" s="86">
        <v>79801866</v>
      </c>
      <c r="F22" s="87">
        <f t="shared" si="0"/>
        <v>857663717</v>
      </c>
      <c r="G22" s="85">
        <v>817153517</v>
      </c>
      <c r="H22" s="86">
        <v>96012637</v>
      </c>
      <c r="I22" s="87">
        <f t="shared" si="1"/>
        <v>913166154</v>
      </c>
      <c r="J22" s="85">
        <v>160996657</v>
      </c>
      <c r="K22" s="86">
        <v>87211368</v>
      </c>
      <c r="L22" s="88">
        <f t="shared" si="2"/>
        <v>248208025</v>
      </c>
      <c r="M22" s="105">
        <f t="shared" si="3"/>
        <v>0.28940016941395225</v>
      </c>
      <c r="N22" s="85">
        <v>165108077</v>
      </c>
      <c r="O22" s="86">
        <v>16967698</v>
      </c>
      <c r="P22" s="88">
        <f t="shared" si="4"/>
        <v>182075775</v>
      </c>
      <c r="Q22" s="105">
        <f t="shared" si="5"/>
        <v>0.21229273360994935</v>
      </c>
      <c r="R22" s="85">
        <v>189517465</v>
      </c>
      <c r="S22" s="86">
        <v>3708988</v>
      </c>
      <c r="T22" s="88">
        <f t="shared" si="6"/>
        <v>193226453</v>
      </c>
      <c r="U22" s="105">
        <f t="shared" si="7"/>
        <v>0.21160054186590013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515622199</v>
      </c>
      <c r="AA22" s="88">
        <f t="shared" si="11"/>
        <v>107888054</v>
      </c>
      <c r="AB22" s="88">
        <f t="shared" si="12"/>
        <v>623510253</v>
      </c>
      <c r="AC22" s="105">
        <f t="shared" si="13"/>
        <v>0.6828004413750972</v>
      </c>
      <c r="AD22" s="85">
        <v>484475204</v>
      </c>
      <c r="AE22" s="86">
        <v>34281654</v>
      </c>
      <c r="AF22" s="88">
        <f t="shared" si="14"/>
        <v>518756858</v>
      </c>
      <c r="AG22" s="86">
        <v>836413528</v>
      </c>
      <c r="AH22" s="86">
        <v>836413528</v>
      </c>
      <c r="AI22" s="126">
        <v>164361414</v>
      </c>
      <c r="AJ22" s="127">
        <f t="shared" si="15"/>
        <v>0.1965073596944501</v>
      </c>
      <c r="AK22" s="128">
        <f t="shared" si="16"/>
        <v>-0.6275201955980696</v>
      </c>
    </row>
    <row r="23" spans="1:37" ht="12.75">
      <c r="A23" s="62" t="s">
        <v>112</v>
      </c>
      <c r="B23" s="63" t="s">
        <v>573</v>
      </c>
      <c r="C23" s="64" t="s">
        <v>574</v>
      </c>
      <c r="D23" s="85">
        <v>437621773</v>
      </c>
      <c r="E23" s="86">
        <v>29890971</v>
      </c>
      <c r="F23" s="87">
        <f t="shared" si="0"/>
        <v>467512744</v>
      </c>
      <c r="G23" s="85">
        <v>416091343</v>
      </c>
      <c r="H23" s="86">
        <v>8573009</v>
      </c>
      <c r="I23" s="87">
        <f t="shared" si="1"/>
        <v>424664352</v>
      </c>
      <c r="J23" s="85">
        <v>72721797</v>
      </c>
      <c r="K23" s="86">
        <v>33709</v>
      </c>
      <c r="L23" s="88">
        <f t="shared" si="2"/>
        <v>72755506</v>
      </c>
      <c r="M23" s="105">
        <f t="shared" si="3"/>
        <v>0.1556225085492001</v>
      </c>
      <c r="N23" s="85">
        <v>100626519</v>
      </c>
      <c r="O23" s="86">
        <v>744933</v>
      </c>
      <c r="P23" s="88">
        <f t="shared" si="4"/>
        <v>101371452</v>
      </c>
      <c r="Q23" s="105">
        <f t="shared" si="5"/>
        <v>0.21683141967997346</v>
      </c>
      <c r="R23" s="85">
        <v>95442581</v>
      </c>
      <c r="S23" s="86">
        <v>432018</v>
      </c>
      <c r="T23" s="88">
        <f t="shared" si="6"/>
        <v>95874599</v>
      </c>
      <c r="U23" s="105">
        <f t="shared" si="7"/>
        <v>0.22576559239895888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268790897</v>
      </c>
      <c r="AA23" s="88">
        <f t="shared" si="11"/>
        <v>1210660</v>
      </c>
      <c r="AB23" s="88">
        <f t="shared" si="12"/>
        <v>270001557</v>
      </c>
      <c r="AC23" s="105">
        <f t="shared" si="13"/>
        <v>0.6357999105137979</v>
      </c>
      <c r="AD23" s="85">
        <v>275403951</v>
      </c>
      <c r="AE23" s="86">
        <v>6481441</v>
      </c>
      <c r="AF23" s="88">
        <f t="shared" si="14"/>
        <v>281885392</v>
      </c>
      <c r="AG23" s="86">
        <v>486455255</v>
      </c>
      <c r="AH23" s="86">
        <v>486455255</v>
      </c>
      <c r="AI23" s="126">
        <v>106523637</v>
      </c>
      <c r="AJ23" s="127">
        <f t="shared" si="15"/>
        <v>0.21897931187936287</v>
      </c>
      <c r="AK23" s="128">
        <f t="shared" si="16"/>
        <v>-0.6598809242303695</v>
      </c>
    </row>
    <row r="24" spans="1:37" ht="16.5">
      <c r="A24" s="65"/>
      <c r="B24" s="66" t="s">
        <v>575</v>
      </c>
      <c r="C24" s="67"/>
      <c r="D24" s="89">
        <f>SUM(D18:D23)</f>
        <v>7375499943</v>
      </c>
      <c r="E24" s="90">
        <f>SUM(E18:E23)</f>
        <v>891093168</v>
      </c>
      <c r="F24" s="91">
        <f t="shared" si="0"/>
        <v>8266593111</v>
      </c>
      <c r="G24" s="89">
        <f>SUM(G18:G23)</f>
        <v>7394813484</v>
      </c>
      <c r="H24" s="90">
        <f>SUM(H18:H23)</f>
        <v>1010099990</v>
      </c>
      <c r="I24" s="91">
        <f t="shared" si="1"/>
        <v>8404913474</v>
      </c>
      <c r="J24" s="89">
        <f>SUM(J18:J23)</f>
        <v>1240308631</v>
      </c>
      <c r="K24" s="90">
        <f>SUM(K18:K23)</f>
        <v>192300146</v>
      </c>
      <c r="L24" s="90">
        <f t="shared" si="2"/>
        <v>1432608777</v>
      </c>
      <c r="M24" s="106">
        <f t="shared" si="3"/>
        <v>0.17330099083910264</v>
      </c>
      <c r="N24" s="89">
        <f>SUM(N18:N23)</f>
        <v>1666032395</v>
      </c>
      <c r="O24" s="90">
        <f>SUM(O18:O23)</f>
        <v>175702902</v>
      </c>
      <c r="P24" s="90">
        <f t="shared" si="4"/>
        <v>1841735297</v>
      </c>
      <c r="Q24" s="106">
        <f t="shared" si="5"/>
        <v>0.22279254249846675</v>
      </c>
      <c r="R24" s="89">
        <f>SUM(R18:R23)</f>
        <v>1563719898</v>
      </c>
      <c r="S24" s="90">
        <f>SUM(S18:S23)</f>
        <v>188118154</v>
      </c>
      <c r="T24" s="90">
        <f t="shared" si="6"/>
        <v>1751838052</v>
      </c>
      <c r="U24" s="106">
        <f t="shared" si="7"/>
        <v>0.20843023041452907</v>
      </c>
      <c r="V24" s="89">
        <f>SUM(V18:V23)</f>
        <v>0</v>
      </c>
      <c r="W24" s="90">
        <f>SUM(W18:W23)</f>
        <v>0</v>
      </c>
      <c r="X24" s="90">
        <f t="shared" si="8"/>
        <v>0</v>
      </c>
      <c r="Y24" s="106">
        <f t="shared" si="9"/>
        <v>0</v>
      </c>
      <c r="Z24" s="89">
        <f t="shared" si="10"/>
        <v>4470060924</v>
      </c>
      <c r="AA24" s="90">
        <f t="shared" si="11"/>
        <v>556121202</v>
      </c>
      <c r="AB24" s="90">
        <f t="shared" si="12"/>
        <v>5026182126</v>
      </c>
      <c r="AC24" s="106">
        <f t="shared" si="13"/>
        <v>0.5980052193931723</v>
      </c>
      <c r="AD24" s="89">
        <f>SUM(AD18:AD23)</f>
        <v>4484853705</v>
      </c>
      <c r="AE24" s="90">
        <f>SUM(AE18:AE23)</f>
        <v>622178069</v>
      </c>
      <c r="AF24" s="90">
        <f t="shared" si="14"/>
        <v>5107031774</v>
      </c>
      <c r="AG24" s="90">
        <f>SUM(AG18:AG23)</f>
        <v>8556968588</v>
      </c>
      <c r="AH24" s="90">
        <f>SUM(AH18:AH23)</f>
        <v>8556968588</v>
      </c>
      <c r="AI24" s="91">
        <f>SUM(AI18:AI23)</f>
        <v>1793939454</v>
      </c>
      <c r="AJ24" s="129">
        <f t="shared" si="15"/>
        <v>0.20964660972528978</v>
      </c>
      <c r="AK24" s="130">
        <f t="shared" si="16"/>
        <v>-0.6569752980745798</v>
      </c>
    </row>
    <row r="25" spans="1:37" ht="12.75">
      <c r="A25" s="62" t="s">
        <v>97</v>
      </c>
      <c r="B25" s="63" t="s">
        <v>576</v>
      </c>
      <c r="C25" s="64" t="s">
        <v>577</v>
      </c>
      <c r="D25" s="85">
        <v>613736233</v>
      </c>
      <c r="E25" s="86">
        <v>138660382</v>
      </c>
      <c r="F25" s="87">
        <f t="shared" si="0"/>
        <v>752396615</v>
      </c>
      <c r="G25" s="85">
        <v>596112884</v>
      </c>
      <c r="H25" s="86">
        <v>208850459</v>
      </c>
      <c r="I25" s="87">
        <f t="shared" si="1"/>
        <v>804963343</v>
      </c>
      <c r="J25" s="85">
        <v>112615805</v>
      </c>
      <c r="K25" s="86">
        <v>6413308</v>
      </c>
      <c r="L25" s="88">
        <f t="shared" si="2"/>
        <v>119029113</v>
      </c>
      <c r="M25" s="105">
        <f t="shared" si="3"/>
        <v>0.15819995814308654</v>
      </c>
      <c r="N25" s="85">
        <v>139579534</v>
      </c>
      <c r="O25" s="86">
        <v>16501524</v>
      </c>
      <c r="P25" s="88">
        <f t="shared" si="4"/>
        <v>156081058</v>
      </c>
      <c r="Q25" s="105">
        <f t="shared" si="5"/>
        <v>0.20744518899782663</v>
      </c>
      <c r="R25" s="85">
        <v>107689566</v>
      </c>
      <c r="S25" s="86">
        <v>14189698</v>
      </c>
      <c r="T25" s="88">
        <f t="shared" si="6"/>
        <v>121879264</v>
      </c>
      <c r="U25" s="105">
        <f t="shared" si="7"/>
        <v>0.15140970711258836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359884905</v>
      </c>
      <c r="AA25" s="88">
        <f t="shared" si="11"/>
        <v>37104530</v>
      </c>
      <c r="AB25" s="88">
        <f t="shared" si="12"/>
        <v>396989435</v>
      </c>
      <c r="AC25" s="105">
        <f t="shared" si="13"/>
        <v>0.4931770352678035</v>
      </c>
      <c r="AD25" s="85">
        <v>350124759</v>
      </c>
      <c r="AE25" s="86">
        <v>34950735</v>
      </c>
      <c r="AF25" s="88">
        <f t="shared" si="14"/>
        <v>385075494</v>
      </c>
      <c r="AG25" s="86">
        <v>874592165</v>
      </c>
      <c r="AH25" s="86">
        <v>874592165</v>
      </c>
      <c r="AI25" s="126">
        <v>133457066</v>
      </c>
      <c r="AJ25" s="127">
        <f t="shared" si="15"/>
        <v>0.1525934845300152</v>
      </c>
      <c r="AK25" s="128">
        <f t="shared" si="16"/>
        <v>-0.683492546529071</v>
      </c>
    </row>
    <row r="26" spans="1:37" ht="12.75">
      <c r="A26" s="62" t="s">
        <v>97</v>
      </c>
      <c r="B26" s="63" t="s">
        <v>578</v>
      </c>
      <c r="C26" s="64" t="s">
        <v>579</v>
      </c>
      <c r="D26" s="85">
        <v>1342010309</v>
      </c>
      <c r="E26" s="86">
        <v>303738440</v>
      </c>
      <c r="F26" s="87">
        <f t="shared" si="0"/>
        <v>1645748749</v>
      </c>
      <c r="G26" s="85">
        <v>1344122745</v>
      </c>
      <c r="H26" s="86">
        <v>280086380</v>
      </c>
      <c r="I26" s="87">
        <f t="shared" si="1"/>
        <v>1624209125</v>
      </c>
      <c r="J26" s="85">
        <v>262426726</v>
      </c>
      <c r="K26" s="86">
        <v>24562150</v>
      </c>
      <c r="L26" s="88">
        <f t="shared" si="2"/>
        <v>286988876</v>
      </c>
      <c r="M26" s="105">
        <f t="shared" si="3"/>
        <v>0.17438194996312892</v>
      </c>
      <c r="N26" s="85">
        <v>329405668</v>
      </c>
      <c r="O26" s="86">
        <v>59181288</v>
      </c>
      <c r="P26" s="88">
        <f t="shared" si="4"/>
        <v>388586956</v>
      </c>
      <c r="Q26" s="105">
        <f t="shared" si="5"/>
        <v>0.23611560162881218</v>
      </c>
      <c r="R26" s="85">
        <v>292031088</v>
      </c>
      <c r="S26" s="86">
        <v>40334561</v>
      </c>
      <c r="T26" s="88">
        <f t="shared" si="6"/>
        <v>332365649</v>
      </c>
      <c r="U26" s="105">
        <f t="shared" si="7"/>
        <v>0.20463230004325952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883863482</v>
      </c>
      <c r="AA26" s="88">
        <f t="shared" si="11"/>
        <v>124077999</v>
      </c>
      <c r="AB26" s="88">
        <f t="shared" si="12"/>
        <v>1007941481</v>
      </c>
      <c r="AC26" s="105">
        <f t="shared" si="13"/>
        <v>0.6205737090659431</v>
      </c>
      <c r="AD26" s="85">
        <v>852765491</v>
      </c>
      <c r="AE26" s="86">
        <v>145818156</v>
      </c>
      <c r="AF26" s="88">
        <f t="shared" si="14"/>
        <v>998583647</v>
      </c>
      <c r="AG26" s="86">
        <v>1773316729</v>
      </c>
      <c r="AH26" s="86">
        <v>1773316729</v>
      </c>
      <c r="AI26" s="126">
        <v>318039742</v>
      </c>
      <c r="AJ26" s="127">
        <f t="shared" si="15"/>
        <v>0.17934739846465408</v>
      </c>
      <c r="AK26" s="128">
        <f t="shared" si="16"/>
        <v>-0.6671629362262128</v>
      </c>
    </row>
    <row r="27" spans="1:37" ht="12.75">
      <c r="A27" s="62" t="s">
        <v>97</v>
      </c>
      <c r="B27" s="63" t="s">
        <v>580</v>
      </c>
      <c r="C27" s="64" t="s">
        <v>581</v>
      </c>
      <c r="D27" s="85">
        <v>385623162</v>
      </c>
      <c r="E27" s="86">
        <v>62489808</v>
      </c>
      <c r="F27" s="87">
        <f t="shared" si="0"/>
        <v>448112970</v>
      </c>
      <c r="G27" s="85">
        <v>387670402</v>
      </c>
      <c r="H27" s="86">
        <v>154662663</v>
      </c>
      <c r="I27" s="87">
        <f t="shared" si="1"/>
        <v>542333065</v>
      </c>
      <c r="J27" s="85">
        <v>71021030</v>
      </c>
      <c r="K27" s="86">
        <v>4692633</v>
      </c>
      <c r="L27" s="88">
        <f t="shared" si="2"/>
        <v>75713663</v>
      </c>
      <c r="M27" s="105">
        <f t="shared" si="3"/>
        <v>0.1689611059461189</v>
      </c>
      <c r="N27" s="85">
        <v>84501494</v>
      </c>
      <c r="O27" s="86">
        <v>13111842</v>
      </c>
      <c r="P27" s="88">
        <f t="shared" si="4"/>
        <v>97613336</v>
      </c>
      <c r="Q27" s="105">
        <f t="shared" si="5"/>
        <v>0.21783198107387966</v>
      </c>
      <c r="R27" s="85">
        <v>89450744</v>
      </c>
      <c r="S27" s="86">
        <v>11306978</v>
      </c>
      <c r="T27" s="88">
        <f t="shared" si="6"/>
        <v>100757722</v>
      </c>
      <c r="U27" s="105">
        <f t="shared" si="7"/>
        <v>0.18578568872617052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244973268</v>
      </c>
      <c r="AA27" s="88">
        <f t="shared" si="11"/>
        <v>29111453</v>
      </c>
      <c r="AB27" s="88">
        <f t="shared" si="12"/>
        <v>274084721</v>
      </c>
      <c r="AC27" s="105">
        <f t="shared" si="13"/>
        <v>0.5053808050593411</v>
      </c>
      <c r="AD27" s="85">
        <v>220956411</v>
      </c>
      <c r="AE27" s="86">
        <v>19250646</v>
      </c>
      <c r="AF27" s="88">
        <f t="shared" si="14"/>
        <v>240207057</v>
      </c>
      <c r="AG27" s="86">
        <v>391013257</v>
      </c>
      <c r="AH27" s="86">
        <v>391013257</v>
      </c>
      <c r="AI27" s="126">
        <v>81201111</v>
      </c>
      <c r="AJ27" s="127">
        <f t="shared" si="15"/>
        <v>0.20766843462803616</v>
      </c>
      <c r="AK27" s="128">
        <f t="shared" si="16"/>
        <v>-0.5805380438926905</v>
      </c>
    </row>
    <row r="28" spans="1:37" ht="12.75">
      <c r="A28" s="62" t="s">
        <v>97</v>
      </c>
      <c r="B28" s="63" t="s">
        <v>582</v>
      </c>
      <c r="C28" s="64" t="s">
        <v>583</v>
      </c>
      <c r="D28" s="85">
        <v>322891325</v>
      </c>
      <c r="E28" s="86">
        <v>22124044</v>
      </c>
      <c r="F28" s="87">
        <f t="shared" si="0"/>
        <v>345015369</v>
      </c>
      <c r="G28" s="85">
        <v>334537962</v>
      </c>
      <c r="H28" s="86">
        <v>45935981</v>
      </c>
      <c r="I28" s="87">
        <f t="shared" si="1"/>
        <v>380473943</v>
      </c>
      <c r="J28" s="85">
        <v>57437141</v>
      </c>
      <c r="K28" s="86">
        <v>2109441</v>
      </c>
      <c r="L28" s="88">
        <f t="shared" si="2"/>
        <v>59546582</v>
      </c>
      <c r="M28" s="105">
        <f t="shared" si="3"/>
        <v>0.17259109984749693</v>
      </c>
      <c r="N28" s="85">
        <v>73162270</v>
      </c>
      <c r="O28" s="86">
        <v>4896833</v>
      </c>
      <c r="P28" s="88">
        <f t="shared" si="4"/>
        <v>78059103</v>
      </c>
      <c r="Q28" s="105">
        <f t="shared" si="5"/>
        <v>0.22624819070016558</v>
      </c>
      <c r="R28" s="85">
        <v>57141449</v>
      </c>
      <c r="S28" s="86">
        <v>5288523</v>
      </c>
      <c r="T28" s="88">
        <f t="shared" si="6"/>
        <v>62429972</v>
      </c>
      <c r="U28" s="105">
        <f t="shared" si="7"/>
        <v>0.16408475047659177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187740860</v>
      </c>
      <c r="AA28" s="88">
        <f t="shared" si="11"/>
        <v>12294797</v>
      </c>
      <c r="AB28" s="88">
        <f t="shared" si="12"/>
        <v>200035657</v>
      </c>
      <c r="AC28" s="105">
        <f t="shared" si="13"/>
        <v>0.5257538937429941</v>
      </c>
      <c r="AD28" s="85">
        <v>180409354</v>
      </c>
      <c r="AE28" s="86">
        <v>8508219</v>
      </c>
      <c r="AF28" s="88">
        <f t="shared" si="14"/>
        <v>188917573</v>
      </c>
      <c r="AG28" s="86">
        <v>319615931</v>
      </c>
      <c r="AH28" s="86">
        <v>319615931</v>
      </c>
      <c r="AI28" s="126">
        <v>59131101</v>
      </c>
      <c r="AJ28" s="127">
        <f t="shared" si="15"/>
        <v>0.18500673860340208</v>
      </c>
      <c r="AK28" s="128">
        <f t="shared" si="16"/>
        <v>-0.6695385664307683</v>
      </c>
    </row>
    <row r="29" spans="1:37" ht="12.75">
      <c r="A29" s="62" t="s">
        <v>112</v>
      </c>
      <c r="B29" s="63" t="s">
        <v>584</v>
      </c>
      <c r="C29" s="64" t="s">
        <v>585</v>
      </c>
      <c r="D29" s="85">
        <v>239858232</v>
      </c>
      <c r="E29" s="86">
        <v>8465000</v>
      </c>
      <c r="F29" s="87">
        <f t="shared" si="0"/>
        <v>248323232</v>
      </c>
      <c r="G29" s="85">
        <v>255054352</v>
      </c>
      <c r="H29" s="86">
        <v>4743573</v>
      </c>
      <c r="I29" s="87">
        <f t="shared" si="1"/>
        <v>259797925</v>
      </c>
      <c r="J29" s="85">
        <v>52471308</v>
      </c>
      <c r="K29" s="86">
        <v>244220</v>
      </c>
      <c r="L29" s="88">
        <f t="shared" si="2"/>
        <v>52715528</v>
      </c>
      <c r="M29" s="105">
        <f t="shared" si="3"/>
        <v>0.21228592901046003</v>
      </c>
      <c r="N29" s="85">
        <v>63392231</v>
      </c>
      <c r="O29" s="86">
        <v>389980</v>
      </c>
      <c r="P29" s="88">
        <f t="shared" si="4"/>
        <v>63782211</v>
      </c>
      <c r="Q29" s="105">
        <f t="shared" si="5"/>
        <v>0.2568515659461133</v>
      </c>
      <c r="R29" s="85">
        <v>71352590</v>
      </c>
      <c r="S29" s="86">
        <v>93494</v>
      </c>
      <c r="T29" s="88">
        <f t="shared" si="6"/>
        <v>71446084</v>
      </c>
      <c r="U29" s="105">
        <f t="shared" si="7"/>
        <v>0.27500636889228425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187216129</v>
      </c>
      <c r="AA29" s="88">
        <f t="shared" si="11"/>
        <v>727694</v>
      </c>
      <c r="AB29" s="88">
        <f t="shared" si="12"/>
        <v>187943823</v>
      </c>
      <c r="AC29" s="105">
        <f t="shared" si="13"/>
        <v>0.7234231104809632</v>
      </c>
      <c r="AD29" s="85">
        <v>146912563</v>
      </c>
      <c r="AE29" s="86">
        <v>1764738</v>
      </c>
      <c r="AF29" s="88">
        <f t="shared" si="14"/>
        <v>148677301</v>
      </c>
      <c r="AG29" s="86">
        <v>233765317</v>
      </c>
      <c r="AH29" s="86">
        <v>233765317</v>
      </c>
      <c r="AI29" s="126">
        <v>54035192</v>
      </c>
      <c r="AJ29" s="127">
        <f t="shared" si="15"/>
        <v>0.23115145006733398</v>
      </c>
      <c r="AK29" s="128">
        <f t="shared" si="16"/>
        <v>-0.51945533366926</v>
      </c>
    </row>
    <row r="30" spans="1:37" ht="16.5">
      <c r="A30" s="65"/>
      <c r="B30" s="66" t="s">
        <v>586</v>
      </c>
      <c r="C30" s="67"/>
      <c r="D30" s="89">
        <f>SUM(D25:D29)</f>
        <v>2904119261</v>
      </c>
      <c r="E30" s="90">
        <f>SUM(E25:E29)</f>
        <v>535477674</v>
      </c>
      <c r="F30" s="91">
        <f t="shared" si="0"/>
        <v>3439596935</v>
      </c>
      <c r="G30" s="89">
        <f>SUM(G25:G29)</f>
        <v>2917498345</v>
      </c>
      <c r="H30" s="90">
        <f>SUM(H25:H29)</f>
        <v>694279056</v>
      </c>
      <c r="I30" s="91">
        <f t="shared" si="1"/>
        <v>3611777401</v>
      </c>
      <c r="J30" s="89">
        <f>SUM(J25:J29)</f>
        <v>555972010</v>
      </c>
      <c r="K30" s="90">
        <f>SUM(K25:K29)</f>
        <v>38021752</v>
      </c>
      <c r="L30" s="90">
        <f t="shared" si="2"/>
        <v>593993762</v>
      </c>
      <c r="M30" s="106">
        <f t="shared" si="3"/>
        <v>0.1726928396626217</v>
      </c>
      <c r="N30" s="89">
        <f>SUM(N25:N29)</f>
        <v>690041197</v>
      </c>
      <c r="O30" s="90">
        <f>SUM(O25:O29)</f>
        <v>94081467</v>
      </c>
      <c r="P30" s="90">
        <f t="shared" si="4"/>
        <v>784122664</v>
      </c>
      <c r="Q30" s="106">
        <f t="shared" si="5"/>
        <v>0.22796934606525343</v>
      </c>
      <c r="R30" s="89">
        <f>SUM(R25:R29)</f>
        <v>617665437</v>
      </c>
      <c r="S30" s="90">
        <f>SUM(S25:S29)</f>
        <v>71213254</v>
      </c>
      <c r="T30" s="90">
        <f t="shared" si="6"/>
        <v>688878691</v>
      </c>
      <c r="U30" s="106">
        <f t="shared" si="7"/>
        <v>0.1907312147224989</v>
      </c>
      <c r="V30" s="89">
        <f>SUM(V25:V29)</f>
        <v>0</v>
      </c>
      <c r="W30" s="90">
        <f>SUM(W25:W29)</f>
        <v>0</v>
      </c>
      <c r="X30" s="90">
        <f t="shared" si="8"/>
        <v>0</v>
      </c>
      <c r="Y30" s="106">
        <f t="shared" si="9"/>
        <v>0</v>
      </c>
      <c r="Z30" s="89">
        <f t="shared" si="10"/>
        <v>1863678644</v>
      </c>
      <c r="AA30" s="90">
        <f t="shared" si="11"/>
        <v>203316473</v>
      </c>
      <c r="AB30" s="90">
        <f t="shared" si="12"/>
        <v>2066995117</v>
      </c>
      <c r="AC30" s="106">
        <f t="shared" si="13"/>
        <v>0.572293053394627</v>
      </c>
      <c r="AD30" s="89">
        <f>SUM(AD25:AD29)</f>
        <v>1751168578</v>
      </c>
      <c r="AE30" s="90">
        <f>SUM(AE25:AE29)</f>
        <v>210292494</v>
      </c>
      <c r="AF30" s="90">
        <f t="shared" si="14"/>
        <v>1961461072</v>
      </c>
      <c r="AG30" s="90">
        <f>SUM(AG25:AG29)</f>
        <v>3592303399</v>
      </c>
      <c r="AH30" s="90">
        <f>SUM(AH25:AH29)</f>
        <v>3592303399</v>
      </c>
      <c r="AI30" s="91">
        <f>SUM(AI25:AI29)</f>
        <v>645864212</v>
      </c>
      <c r="AJ30" s="129">
        <f t="shared" si="15"/>
        <v>0.17979110900816203</v>
      </c>
      <c r="AK30" s="130">
        <f t="shared" si="16"/>
        <v>-0.6487930855045794</v>
      </c>
    </row>
    <row r="31" spans="1:37" ht="12.75">
      <c r="A31" s="62" t="s">
        <v>97</v>
      </c>
      <c r="B31" s="63" t="s">
        <v>587</v>
      </c>
      <c r="C31" s="64" t="s">
        <v>588</v>
      </c>
      <c r="D31" s="85">
        <v>163186300</v>
      </c>
      <c r="E31" s="86">
        <v>63321350</v>
      </c>
      <c r="F31" s="87">
        <f t="shared" si="0"/>
        <v>226507650</v>
      </c>
      <c r="G31" s="85">
        <v>177767450</v>
      </c>
      <c r="H31" s="86">
        <v>37550248</v>
      </c>
      <c r="I31" s="87">
        <f t="shared" si="1"/>
        <v>215317698</v>
      </c>
      <c r="J31" s="85">
        <v>28272816</v>
      </c>
      <c r="K31" s="86">
        <v>4832546</v>
      </c>
      <c r="L31" s="88">
        <f t="shared" si="2"/>
        <v>33105362</v>
      </c>
      <c r="M31" s="105">
        <f t="shared" si="3"/>
        <v>0.14615560225007854</v>
      </c>
      <c r="N31" s="85">
        <v>32827061</v>
      </c>
      <c r="O31" s="86">
        <v>3511950</v>
      </c>
      <c r="P31" s="88">
        <f t="shared" si="4"/>
        <v>36339011</v>
      </c>
      <c r="Q31" s="105">
        <f t="shared" si="5"/>
        <v>0.1604317161031868</v>
      </c>
      <c r="R31" s="85">
        <v>41842790</v>
      </c>
      <c r="S31" s="86">
        <v>118644</v>
      </c>
      <c r="T31" s="88">
        <f t="shared" si="6"/>
        <v>41961434</v>
      </c>
      <c r="U31" s="105">
        <f t="shared" si="7"/>
        <v>0.1948814908842282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102942667</v>
      </c>
      <c r="AA31" s="88">
        <f t="shared" si="11"/>
        <v>8463140</v>
      </c>
      <c r="AB31" s="88">
        <f t="shared" si="12"/>
        <v>111405807</v>
      </c>
      <c r="AC31" s="105">
        <f t="shared" si="13"/>
        <v>0.517401997303538</v>
      </c>
      <c r="AD31" s="85">
        <v>75150837</v>
      </c>
      <c r="AE31" s="86">
        <v>8416460</v>
      </c>
      <c r="AF31" s="88">
        <f t="shared" si="14"/>
        <v>83567297</v>
      </c>
      <c r="AG31" s="86">
        <v>215580648</v>
      </c>
      <c r="AH31" s="86">
        <v>215580648</v>
      </c>
      <c r="AI31" s="126">
        <v>24106587</v>
      </c>
      <c r="AJ31" s="127">
        <f t="shared" si="15"/>
        <v>0.11182166499471696</v>
      </c>
      <c r="AK31" s="128">
        <f t="shared" si="16"/>
        <v>-0.49787254696056515</v>
      </c>
    </row>
    <row r="32" spans="1:37" ht="12.75">
      <c r="A32" s="62" t="s">
        <v>97</v>
      </c>
      <c r="B32" s="63" t="s">
        <v>589</v>
      </c>
      <c r="C32" s="64" t="s">
        <v>590</v>
      </c>
      <c r="D32" s="85">
        <v>572687576</v>
      </c>
      <c r="E32" s="86">
        <v>105121339</v>
      </c>
      <c r="F32" s="87">
        <f t="shared" si="0"/>
        <v>677808915</v>
      </c>
      <c r="G32" s="85">
        <v>576532176</v>
      </c>
      <c r="H32" s="86">
        <v>113654574</v>
      </c>
      <c r="I32" s="87">
        <f t="shared" si="1"/>
        <v>690186750</v>
      </c>
      <c r="J32" s="85">
        <v>94552982</v>
      </c>
      <c r="K32" s="86">
        <v>6915187</v>
      </c>
      <c r="L32" s="88">
        <f t="shared" si="2"/>
        <v>101468169</v>
      </c>
      <c r="M32" s="105">
        <f t="shared" si="3"/>
        <v>0.1497002573358009</v>
      </c>
      <c r="N32" s="85">
        <v>135342709</v>
      </c>
      <c r="O32" s="86">
        <v>9681789</v>
      </c>
      <c r="P32" s="88">
        <f t="shared" si="4"/>
        <v>145024498</v>
      </c>
      <c r="Q32" s="105">
        <f t="shared" si="5"/>
        <v>0.2139607414281354</v>
      </c>
      <c r="R32" s="85">
        <v>113317877</v>
      </c>
      <c r="S32" s="86">
        <v>16061774</v>
      </c>
      <c r="T32" s="88">
        <f t="shared" si="6"/>
        <v>129379651</v>
      </c>
      <c r="U32" s="105">
        <f t="shared" si="7"/>
        <v>0.18745600520438851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343213568</v>
      </c>
      <c r="AA32" s="88">
        <f t="shared" si="11"/>
        <v>32658750</v>
      </c>
      <c r="AB32" s="88">
        <f t="shared" si="12"/>
        <v>375872318</v>
      </c>
      <c r="AC32" s="105">
        <f t="shared" si="13"/>
        <v>0.5445950940089765</v>
      </c>
      <c r="AD32" s="85">
        <v>322615990</v>
      </c>
      <c r="AE32" s="86">
        <v>25119457</v>
      </c>
      <c r="AF32" s="88">
        <f t="shared" si="14"/>
        <v>347735447</v>
      </c>
      <c r="AG32" s="86">
        <v>607800179</v>
      </c>
      <c r="AH32" s="86">
        <v>607800179</v>
      </c>
      <c r="AI32" s="126">
        <v>122639536</v>
      </c>
      <c r="AJ32" s="127">
        <f t="shared" si="15"/>
        <v>0.20177607746311638</v>
      </c>
      <c r="AK32" s="128">
        <f t="shared" si="16"/>
        <v>-0.6279365474063965</v>
      </c>
    </row>
    <row r="33" spans="1:37" ht="12.75">
      <c r="A33" s="62" t="s">
        <v>97</v>
      </c>
      <c r="B33" s="63" t="s">
        <v>591</v>
      </c>
      <c r="C33" s="64" t="s">
        <v>592</v>
      </c>
      <c r="D33" s="85">
        <v>1308555708</v>
      </c>
      <c r="E33" s="86">
        <v>206579373</v>
      </c>
      <c r="F33" s="87">
        <f t="shared" si="0"/>
        <v>1515135081</v>
      </c>
      <c r="G33" s="85">
        <v>1289617231</v>
      </c>
      <c r="H33" s="86">
        <v>252924748</v>
      </c>
      <c r="I33" s="87">
        <f t="shared" si="1"/>
        <v>1542541979</v>
      </c>
      <c r="J33" s="85">
        <v>221464030</v>
      </c>
      <c r="K33" s="86">
        <v>246628971</v>
      </c>
      <c r="L33" s="88">
        <f t="shared" si="2"/>
        <v>468093001</v>
      </c>
      <c r="M33" s="105">
        <f t="shared" si="3"/>
        <v>0.3089447316413895</v>
      </c>
      <c r="N33" s="85">
        <v>242769602</v>
      </c>
      <c r="O33" s="86">
        <v>52569775</v>
      </c>
      <c r="P33" s="88">
        <f t="shared" si="4"/>
        <v>295339377</v>
      </c>
      <c r="Q33" s="105">
        <f t="shared" si="5"/>
        <v>0.19492610309377426</v>
      </c>
      <c r="R33" s="85">
        <v>266754614</v>
      </c>
      <c r="S33" s="86">
        <v>40229423</v>
      </c>
      <c r="T33" s="88">
        <f t="shared" si="6"/>
        <v>306984037</v>
      </c>
      <c r="U33" s="105">
        <f t="shared" si="7"/>
        <v>0.19901178780172438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730988246</v>
      </c>
      <c r="AA33" s="88">
        <f t="shared" si="11"/>
        <v>339428169</v>
      </c>
      <c r="AB33" s="88">
        <f t="shared" si="12"/>
        <v>1070416415</v>
      </c>
      <c r="AC33" s="105">
        <f t="shared" si="13"/>
        <v>0.693930168236932</v>
      </c>
      <c r="AD33" s="85">
        <v>689513327</v>
      </c>
      <c r="AE33" s="86">
        <v>138076671</v>
      </c>
      <c r="AF33" s="88">
        <f t="shared" si="14"/>
        <v>827589998</v>
      </c>
      <c r="AG33" s="86">
        <v>1482330948</v>
      </c>
      <c r="AH33" s="86">
        <v>1482330948</v>
      </c>
      <c r="AI33" s="126">
        <v>315618642</v>
      </c>
      <c r="AJ33" s="127">
        <f t="shared" si="15"/>
        <v>0.2129204968875817</v>
      </c>
      <c r="AK33" s="128">
        <f t="shared" si="16"/>
        <v>-0.6290626545247349</v>
      </c>
    </row>
    <row r="34" spans="1:37" ht="12.75">
      <c r="A34" s="62" t="s">
        <v>97</v>
      </c>
      <c r="B34" s="63" t="s">
        <v>93</v>
      </c>
      <c r="C34" s="64" t="s">
        <v>94</v>
      </c>
      <c r="D34" s="85">
        <v>2379689082</v>
      </c>
      <c r="E34" s="86">
        <v>387975213</v>
      </c>
      <c r="F34" s="87">
        <f t="shared" si="0"/>
        <v>2767664295</v>
      </c>
      <c r="G34" s="85">
        <v>2318621292</v>
      </c>
      <c r="H34" s="86">
        <v>282314926</v>
      </c>
      <c r="I34" s="87">
        <f t="shared" si="1"/>
        <v>2600936218</v>
      </c>
      <c r="J34" s="85">
        <v>389389826</v>
      </c>
      <c r="K34" s="86">
        <v>19126858</v>
      </c>
      <c r="L34" s="88">
        <f t="shared" si="2"/>
        <v>408516684</v>
      </c>
      <c r="M34" s="105">
        <f t="shared" si="3"/>
        <v>0.14760340867135405</v>
      </c>
      <c r="N34" s="85">
        <v>504762448</v>
      </c>
      <c r="O34" s="86">
        <v>45579556</v>
      </c>
      <c r="P34" s="88">
        <f t="shared" si="4"/>
        <v>550342004</v>
      </c>
      <c r="Q34" s="105">
        <f t="shared" si="5"/>
        <v>0.1988470946401395</v>
      </c>
      <c r="R34" s="85">
        <v>477220553</v>
      </c>
      <c r="S34" s="86">
        <v>26649611</v>
      </c>
      <c r="T34" s="88">
        <f t="shared" si="6"/>
        <v>503870164</v>
      </c>
      <c r="U34" s="105">
        <f t="shared" si="7"/>
        <v>0.19372645915456277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f t="shared" si="10"/>
        <v>1371372827</v>
      </c>
      <c r="AA34" s="88">
        <f t="shared" si="11"/>
        <v>91356025</v>
      </c>
      <c r="AB34" s="88">
        <f t="shared" si="12"/>
        <v>1462728852</v>
      </c>
      <c r="AC34" s="105">
        <f t="shared" si="13"/>
        <v>0.5623855140610757</v>
      </c>
      <c r="AD34" s="85">
        <v>1341368464</v>
      </c>
      <c r="AE34" s="86">
        <v>91515993</v>
      </c>
      <c r="AF34" s="88">
        <f t="shared" si="14"/>
        <v>1432884457</v>
      </c>
      <c r="AG34" s="86">
        <v>2614779375</v>
      </c>
      <c r="AH34" s="86">
        <v>2614779375</v>
      </c>
      <c r="AI34" s="126">
        <v>472073582</v>
      </c>
      <c r="AJ34" s="127">
        <f t="shared" si="15"/>
        <v>0.18054050238942243</v>
      </c>
      <c r="AK34" s="128">
        <f t="shared" si="16"/>
        <v>-0.6483525510110268</v>
      </c>
    </row>
    <row r="35" spans="1:37" ht="12.75">
      <c r="A35" s="62" t="s">
        <v>97</v>
      </c>
      <c r="B35" s="63" t="s">
        <v>593</v>
      </c>
      <c r="C35" s="64" t="s">
        <v>594</v>
      </c>
      <c r="D35" s="85">
        <v>657130197</v>
      </c>
      <c r="E35" s="86">
        <v>82643604</v>
      </c>
      <c r="F35" s="87">
        <f t="shared" si="0"/>
        <v>739773801</v>
      </c>
      <c r="G35" s="85">
        <v>639599807</v>
      </c>
      <c r="H35" s="86">
        <v>106038731</v>
      </c>
      <c r="I35" s="87">
        <f t="shared" si="1"/>
        <v>745638538</v>
      </c>
      <c r="J35" s="85">
        <v>140372730</v>
      </c>
      <c r="K35" s="86">
        <v>-3272182</v>
      </c>
      <c r="L35" s="88">
        <f t="shared" si="2"/>
        <v>137100548</v>
      </c>
      <c r="M35" s="105">
        <f t="shared" si="3"/>
        <v>0.18532766071827947</v>
      </c>
      <c r="N35" s="85">
        <v>160173168</v>
      </c>
      <c r="O35" s="86">
        <v>13248722</v>
      </c>
      <c r="P35" s="88">
        <f t="shared" si="4"/>
        <v>173421890</v>
      </c>
      <c r="Q35" s="105">
        <f t="shared" si="5"/>
        <v>0.2344255632810657</v>
      </c>
      <c r="R35" s="85">
        <v>143394326</v>
      </c>
      <c r="S35" s="86">
        <v>6602555</v>
      </c>
      <c r="T35" s="88">
        <f t="shared" si="6"/>
        <v>149996881</v>
      </c>
      <c r="U35" s="105">
        <f t="shared" si="7"/>
        <v>0.20116567660562631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443940224</v>
      </c>
      <c r="AA35" s="88">
        <f t="shared" si="11"/>
        <v>16579095</v>
      </c>
      <c r="AB35" s="88">
        <f t="shared" si="12"/>
        <v>460519319</v>
      </c>
      <c r="AC35" s="105">
        <f t="shared" si="13"/>
        <v>0.6176173783013346</v>
      </c>
      <c r="AD35" s="85">
        <v>423133627</v>
      </c>
      <c r="AE35" s="86">
        <v>29455538</v>
      </c>
      <c r="AF35" s="88">
        <f t="shared" si="14"/>
        <v>452589165</v>
      </c>
      <c r="AG35" s="86">
        <v>778131786</v>
      </c>
      <c r="AH35" s="86">
        <v>778131786</v>
      </c>
      <c r="AI35" s="126">
        <v>144906761</v>
      </c>
      <c r="AJ35" s="127">
        <f t="shared" si="15"/>
        <v>0.18622393225303868</v>
      </c>
      <c r="AK35" s="128">
        <f t="shared" si="16"/>
        <v>-0.6685804862341325</v>
      </c>
    </row>
    <row r="36" spans="1:37" ht="12.75">
      <c r="A36" s="62" t="s">
        <v>97</v>
      </c>
      <c r="B36" s="63" t="s">
        <v>595</v>
      </c>
      <c r="C36" s="64" t="s">
        <v>596</v>
      </c>
      <c r="D36" s="85">
        <v>755626016</v>
      </c>
      <c r="E36" s="86">
        <v>73577862</v>
      </c>
      <c r="F36" s="87">
        <f t="shared" si="0"/>
        <v>829203878</v>
      </c>
      <c r="G36" s="85">
        <v>753603313</v>
      </c>
      <c r="H36" s="86">
        <v>84763115</v>
      </c>
      <c r="I36" s="87">
        <f t="shared" si="1"/>
        <v>838366428</v>
      </c>
      <c r="J36" s="85">
        <v>152489503</v>
      </c>
      <c r="K36" s="86">
        <v>9450889</v>
      </c>
      <c r="L36" s="88">
        <f t="shared" si="2"/>
        <v>161940392</v>
      </c>
      <c r="M36" s="105">
        <f t="shared" si="3"/>
        <v>0.19529623087459802</v>
      </c>
      <c r="N36" s="85">
        <v>198796150</v>
      </c>
      <c r="O36" s="86">
        <v>23654979</v>
      </c>
      <c r="P36" s="88">
        <f t="shared" si="4"/>
        <v>222451129</v>
      </c>
      <c r="Q36" s="105">
        <f t="shared" si="5"/>
        <v>0.2682707291921276</v>
      </c>
      <c r="R36" s="85">
        <v>220539937</v>
      </c>
      <c r="S36" s="86">
        <v>12211439</v>
      </c>
      <c r="T36" s="88">
        <f t="shared" si="6"/>
        <v>232751376</v>
      </c>
      <c r="U36" s="105">
        <f t="shared" si="7"/>
        <v>0.2776248764579585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f t="shared" si="10"/>
        <v>571825590</v>
      </c>
      <c r="AA36" s="88">
        <f t="shared" si="11"/>
        <v>45317307</v>
      </c>
      <c r="AB36" s="88">
        <f t="shared" si="12"/>
        <v>617142897</v>
      </c>
      <c r="AC36" s="105">
        <f t="shared" si="13"/>
        <v>0.7361254892711424</v>
      </c>
      <c r="AD36" s="85">
        <v>457138960</v>
      </c>
      <c r="AE36" s="86">
        <v>29418942</v>
      </c>
      <c r="AF36" s="88">
        <f t="shared" si="14"/>
        <v>486557902</v>
      </c>
      <c r="AG36" s="86">
        <v>800882972</v>
      </c>
      <c r="AH36" s="86">
        <v>800882972</v>
      </c>
      <c r="AI36" s="126">
        <v>148307107</v>
      </c>
      <c r="AJ36" s="127">
        <f t="shared" si="15"/>
        <v>0.18517949835996764</v>
      </c>
      <c r="AK36" s="128">
        <f t="shared" si="16"/>
        <v>-0.5216368390210626</v>
      </c>
    </row>
    <row r="37" spans="1:37" ht="12.75">
      <c r="A37" s="62" t="s">
        <v>97</v>
      </c>
      <c r="B37" s="63" t="s">
        <v>597</v>
      </c>
      <c r="C37" s="64" t="s">
        <v>598</v>
      </c>
      <c r="D37" s="85">
        <v>1036076367</v>
      </c>
      <c r="E37" s="86">
        <v>157937880</v>
      </c>
      <c r="F37" s="87">
        <f t="shared" si="0"/>
        <v>1194014247</v>
      </c>
      <c r="G37" s="85">
        <v>951311215</v>
      </c>
      <c r="H37" s="86">
        <v>161250115</v>
      </c>
      <c r="I37" s="87">
        <f t="shared" si="1"/>
        <v>1112561330</v>
      </c>
      <c r="J37" s="85">
        <v>244721847</v>
      </c>
      <c r="K37" s="86">
        <v>100371265</v>
      </c>
      <c r="L37" s="88">
        <f t="shared" si="2"/>
        <v>345093112</v>
      </c>
      <c r="M37" s="105">
        <f t="shared" si="3"/>
        <v>0.28901925824340685</v>
      </c>
      <c r="N37" s="85">
        <v>253733034</v>
      </c>
      <c r="O37" s="86">
        <v>31848408</v>
      </c>
      <c r="P37" s="88">
        <f t="shared" si="4"/>
        <v>285581442</v>
      </c>
      <c r="Q37" s="105">
        <f t="shared" si="5"/>
        <v>0.23917758328054523</v>
      </c>
      <c r="R37" s="85">
        <v>192210677</v>
      </c>
      <c r="S37" s="86">
        <v>32591492</v>
      </c>
      <c r="T37" s="88">
        <f t="shared" si="6"/>
        <v>224802169</v>
      </c>
      <c r="U37" s="105">
        <f t="shared" si="7"/>
        <v>0.20205822630919593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f t="shared" si="10"/>
        <v>690665558</v>
      </c>
      <c r="AA37" s="88">
        <f t="shared" si="11"/>
        <v>164811165</v>
      </c>
      <c r="AB37" s="88">
        <f t="shared" si="12"/>
        <v>855476723</v>
      </c>
      <c r="AC37" s="105">
        <f t="shared" si="13"/>
        <v>0.7689254515074688</v>
      </c>
      <c r="AD37" s="85">
        <v>620902432</v>
      </c>
      <c r="AE37" s="86">
        <v>97464277</v>
      </c>
      <c r="AF37" s="88">
        <f t="shared" si="14"/>
        <v>718366709</v>
      </c>
      <c r="AG37" s="86">
        <v>1182485210</v>
      </c>
      <c r="AH37" s="86">
        <v>1182485210</v>
      </c>
      <c r="AI37" s="126">
        <v>190199104</v>
      </c>
      <c r="AJ37" s="127">
        <f t="shared" si="15"/>
        <v>0.1608469200219426</v>
      </c>
      <c r="AK37" s="128">
        <f t="shared" si="16"/>
        <v>-0.687064884572762</v>
      </c>
    </row>
    <row r="38" spans="1:37" ht="12.75">
      <c r="A38" s="62" t="s">
        <v>112</v>
      </c>
      <c r="B38" s="63" t="s">
        <v>599</v>
      </c>
      <c r="C38" s="64" t="s">
        <v>600</v>
      </c>
      <c r="D38" s="85">
        <v>401232299</v>
      </c>
      <c r="E38" s="86">
        <v>8135000</v>
      </c>
      <c r="F38" s="87">
        <f t="shared" si="0"/>
        <v>409367299</v>
      </c>
      <c r="G38" s="85">
        <v>416194347</v>
      </c>
      <c r="H38" s="86">
        <v>13758240</v>
      </c>
      <c r="I38" s="87">
        <f t="shared" si="1"/>
        <v>429952587</v>
      </c>
      <c r="J38" s="85">
        <v>80467551</v>
      </c>
      <c r="K38" s="86">
        <v>4192808</v>
      </c>
      <c r="L38" s="88">
        <f t="shared" si="2"/>
        <v>84660359</v>
      </c>
      <c r="M38" s="105">
        <f t="shared" si="3"/>
        <v>0.20680782076831203</v>
      </c>
      <c r="N38" s="85">
        <v>99511250</v>
      </c>
      <c r="O38" s="86">
        <v>381608</v>
      </c>
      <c r="P38" s="88">
        <f t="shared" si="4"/>
        <v>99892858</v>
      </c>
      <c r="Q38" s="105">
        <f t="shared" si="5"/>
        <v>0.2440176786079828</v>
      </c>
      <c r="R38" s="85">
        <v>112836932</v>
      </c>
      <c r="S38" s="86">
        <v>51309</v>
      </c>
      <c r="T38" s="88">
        <f t="shared" si="6"/>
        <v>112888241</v>
      </c>
      <c r="U38" s="105">
        <f t="shared" si="7"/>
        <v>0.2625597435933093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f t="shared" si="10"/>
        <v>292815733</v>
      </c>
      <c r="AA38" s="88">
        <f t="shared" si="11"/>
        <v>4625725</v>
      </c>
      <c r="AB38" s="88">
        <f t="shared" si="12"/>
        <v>297441458</v>
      </c>
      <c r="AC38" s="105">
        <f t="shared" si="13"/>
        <v>0.6918006007950825</v>
      </c>
      <c r="AD38" s="85">
        <v>269708999</v>
      </c>
      <c r="AE38" s="86">
        <v>6208936</v>
      </c>
      <c r="AF38" s="88">
        <f t="shared" si="14"/>
        <v>275917935</v>
      </c>
      <c r="AG38" s="86">
        <v>422230329</v>
      </c>
      <c r="AH38" s="86">
        <v>422230329</v>
      </c>
      <c r="AI38" s="126">
        <v>92604716</v>
      </c>
      <c r="AJ38" s="127">
        <f t="shared" si="15"/>
        <v>0.21932274789289236</v>
      </c>
      <c r="AK38" s="128">
        <f t="shared" si="16"/>
        <v>-0.5908629825023879</v>
      </c>
    </row>
    <row r="39" spans="1:37" ht="16.5">
      <c r="A39" s="65"/>
      <c r="B39" s="66" t="s">
        <v>601</v>
      </c>
      <c r="C39" s="67"/>
      <c r="D39" s="89">
        <f>SUM(D31:D38)</f>
        <v>7274183545</v>
      </c>
      <c r="E39" s="90">
        <f>SUM(E31:E38)</f>
        <v>1085291621</v>
      </c>
      <c r="F39" s="91">
        <f t="shared" si="0"/>
        <v>8359475166</v>
      </c>
      <c r="G39" s="89">
        <f>SUM(G31:G38)</f>
        <v>7123246831</v>
      </c>
      <c r="H39" s="90">
        <f>SUM(H31:H38)</f>
        <v>1052254697</v>
      </c>
      <c r="I39" s="91">
        <f t="shared" si="1"/>
        <v>8175501528</v>
      </c>
      <c r="J39" s="89">
        <f>SUM(J31:J38)</f>
        <v>1351731285</v>
      </c>
      <c r="K39" s="90">
        <f>SUM(K31:K38)</f>
        <v>388246342</v>
      </c>
      <c r="L39" s="90">
        <f t="shared" si="2"/>
        <v>1739977627</v>
      </c>
      <c r="M39" s="106">
        <f t="shared" si="3"/>
        <v>0.2081443622294505</v>
      </c>
      <c r="N39" s="89">
        <f>SUM(N31:N38)</f>
        <v>1627915422</v>
      </c>
      <c r="O39" s="90">
        <f>SUM(O31:O38)</f>
        <v>180476787</v>
      </c>
      <c r="P39" s="90">
        <f t="shared" si="4"/>
        <v>1808392209</v>
      </c>
      <c r="Q39" s="106">
        <f t="shared" si="5"/>
        <v>0.2163284384592907</v>
      </c>
      <c r="R39" s="89">
        <f>SUM(R31:R38)</f>
        <v>1568117706</v>
      </c>
      <c r="S39" s="90">
        <f>SUM(S31:S38)</f>
        <v>134516247</v>
      </c>
      <c r="T39" s="90">
        <f t="shared" si="6"/>
        <v>1702633953</v>
      </c>
      <c r="U39" s="106">
        <f t="shared" si="7"/>
        <v>0.20826048985113713</v>
      </c>
      <c r="V39" s="89">
        <f>SUM(V31:V38)</f>
        <v>0</v>
      </c>
      <c r="W39" s="90">
        <f>SUM(W31:W38)</f>
        <v>0</v>
      </c>
      <c r="X39" s="90">
        <f t="shared" si="8"/>
        <v>0</v>
      </c>
      <c r="Y39" s="106">
        <f t="shared" si="9"/>
        <v>0</v>
      </c>
      <c r="Z39" s="89">
        <f t="shared" si="10"/>
        <v>4547764413</v>
      </c>
      <c r="AA39" s="90">
        <f t="shared" si="11"/>
        <v>703239376</v>
      </c>
      <c r="AB39" s="90">
        <f t="shared" si="12"/>
        <v>5251003789</v>
      </c>
      <c r="AC39" s="106">
        <f t="shared" si="13"/>
        <v>0.6422852189576399</v>
      </c>
      <c r="AD39" s="89">
        <f>SUM(AD31:AD38)</f>
        <v>4199532636</v>
      </c>
      <c r="AE39" s="90">
        <f>SUM(AE31:AE38)</f>
        <v>425676274</v>
      </c>
      <c r="AF39" s="90">
        <f t="shared" si="14"/>
        <v>4625208910</v>
      </c>
      <c r="AG39" s="90">
        <f>SUM(AG31:AG38)</f>
        <v>8104221447</v>
      </c>
      <c r="AH39" s="90">
        <f>SUM(AH31:AH38)</f>
        <v>8104221447</v>
      </c>
      <c r="AI39" s="91">
        <f>SUM(AI31:AI38)</f>
        <v>1510456035</v>
      </c>
      <c r="AJ39" s="129">
        <f t="shared" si="15"/>
        <v>0.18637891929262826</v>
      </c>
      <c r="AK39" s="130">
        <f t="shared" si="16"/>
        <v>-0.6318795569820002</v>
      </c>
    </row>
    <row r="40" spans="1:37" ht="12.75">
      <c r="A40" s="62" t="s">
        <v>97</v>
      </c>
      <c r="B40" s="63" t="s">
        <v>602</v>
      </c>
      <c r="C40" s="64" t="s">
        <v>603</v>
      </c>
      <c r="D40" s="85">
        <v>98907096</v>
      </c>
      <c r="E40" s="86">
        <v>10005550</v>
      </c>
      <c r="F40" s="87">
        <f t="shared" si="0"/>
        <v>108912646</v>
      </c>
      <c r="G40" s="85">
        <v>97460084</v>
      </c>
      <c r="H40" s="86">
        <v>26003435</v>
      </c>
      <c r="I40" s="87">
        <f t="shared" si="1"/>
        <v>123463519</v>
      </c>
      <c r="J40" s="85">
        <v>19489105</v>
      </c>
      <c r="K40" s="86">
        <v>41827002</v>
      </c>
      <c r="L40" s="88">
        <f t="shared" si="2"/>
        <v>61316107</v>
      </c>
      <c r="M40" s="105">
        <f t="shared" si="3"/>
        <v>0.5629842745717517</v>
      </c>
      <c r="N40" s="85">
        <v>28879147</v>
      </c>
      <c r="O40" s="86">
        <v>7345975</v>
      </c>
      <c r="P40" s="88">
        <f t="shared" si="4"/>
        <v>36225122</v>
      </c>
      <c r="Q40" s="105">
        <f t="shared" si="5"/>
        <v>0.33260712442887486</v>
      </c>
      <c r="R40" s="85">
        <v>20996321</v>
      </c>
      <c r="S40" s="86">
        <v>5972958</v>
      </c>
      <c r="T40" s="88">
        <f t="shared" si="6"/>
        <v>26969279</v>
      </c>
      <c r="U40" s="105">
        <f t="shared" si="7"/>
        <v>0.218439254108738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f t="shared" si="10"/>
        <v>69364573</v>
      </c>
      <c r="AA40" s="88">
        <f t="shared" si="11"/>
        <v>55145935</v>
      </c>
      <c r="AB40" s="88">
        <f t="shared" si="12"/>
        <v>124510508</v>
      </c>
      <c r="AC40" s="105">
        <f t="shared" si="13"/>
        <v>1.0084801486988233</v>
      </c>
      <c r="AD40" s="85">
        <v>76124244</v>
      </c>
      <c r="AE40" s="86">
        <v>5953048</v>
      </c>
      <c r="AF40" s="88">
        <f t="shared" si="14"/>
        <v>82077292</v>
      </c>
      <c r="AG40" s="86">
        <v>106285325</v>
      </c>
      <c r="AH40" s="86">
        <v>106285325</v>
      </c>
      <c r="AI40" s="126">
        <v>23185207</v>
      </c>
      <c r="AJ40" s="127">
        <f t="shared" si="15"/>
        <v>0.21814118741227917</v>
      </c>
      <c r="AK40" s="128">
        <f t="shared" si="16"/>
        <v>-0.6714160720604672</v>
      </c>
    </row>
    <row r="41" spans="1:37" ht="12.75">
      <c r="A41" s="62" t="s">
        <v>97</v>
      </c>
      <c r="B41" s="63" t="s">
        <v>604</v>
      </c>
      <c r="C41" s="64" t="s">
        <v>605</v>
      </c>
      <c r="D41" s="85">
        <v>69344538</v>
      </c>
      <c r="E41" s="86">
        <v>24463830</v>
      </c>
      <c r="F41" s="87">
        <f t="shared" si="0"/>
        <v>93808368</v>
      </c>
      <c r="G41" s="85">
        <v>67571460</v>
      </c>
      <c r="H41" s="86">
        <v>27038673</v>
      </c>
      <c r="I41" s="87">
        <f t="shared" si="1"/>
        <v>94610133</v>
      </c>
      <c r="J41" s="85">
        <v>20071153</v>
      </c>
      <c r="K41" s="86">
        <v>1838594</v>
      </c>
      <c r="L41" s="88">
        <f t="shared" si="2"/>
        <v>21909747</v>
      </c>
      <c r="M41" s="105">
        <f t="shared" si="3"/>
        <v>0.23355855631130903</v>
      </c>
      <c r="N41" s="85">
        <v>16536014</v>
      </c>
      <c r="O41" s="86">
        <v>4130752</v>
      </c>
      <c r="P41" s="88">
        <f t="shared" si="4"/>
        <v>20666766</v>
      </c>
      <c r="Q41" s="105">
        <f t="shared" si="5"/>
        <v>0.220308341788869</v>
      </c>
      <c r="R41" s="85">
        <v>15124466</v>
      </c>
      <c r="S41" s="86">
        <v>2512216</v>
      </c>
      <c r="T41" s="88">
        <f t="shared" si="6"/>
        <v>17636682</v>
      </c>
      <c r="U41" s="105">
        <f t="shared" si="7"/>
        <v>0.18641430300071557</v>
      </c>
      <c r="V41" s="85">
        <v>0</v>
      </c>
      <c r="W41" s="86">
        <v>0</v>
      </c>
      <c r="X41" s="88">
        <f t="shared" si="8"/>
        <v>0</v>
      </c>
      <c r="Y41" s="105">
        <f t="shared" si="9"/>
        <v>0</v>
      </c>
      <c r="Z41" s="125">
        <f t="shared" si="10"/>
        <v>51731633</v>
      </c>
      <c r="AA41" s="88">
        <f t="shared" si="11"/>
        <v>8481562</v>
      </c>
      <c r="AB41" s="88">
        <f t="shared" si="12"/>
        <v>60213195</v>
      </c>
      <c r="AC41" s="105">
        <f t="shared" si="13"/>
        <v>0.6364349471953495</v>
      </c>
      <c r="AD41" s="85">
        <v>43472549</v>
      </c>
      <c r="AE41" s="86">
        <v>5794254</v>
      </c>
      <c r="AF41" s="88">
        <f t="shared" si="14"/>
        <v>49266803</v>
      </c>
      <c r="AG41" s="86">
        <v>105537093</v>
      </c>
      <c r="AH41" s="86">
        <v>105537093</v>
      </c>
      <c r="AI41" s="126">
        <v>17597191</v>
      </c>
      <c r="AJ41" s="127">
        <f t="shared" si="15"/>
        <v>0.1667393946505614</v>
      </c>
      <c r="AK41" s="128">
        <f t="shared" si="16"/>
        <v>-0.6420169175580563</v>
      </c>
    </row>
    <row r="42" spans="1:37" ht="12.75">
      <c r="A42" s="62" t="s">
        <v>97</v>
      </c>
      <c r="B42" s="63" t="s">
        <v>606</v>
      </c>
      <c r="C42" s="64" t="s">
        <v>607</v>
      </c>
      <c r="D42" s="85">
        <v>347174732</v>
      </c>
      <c r="E42" s="86">
        <v>35897000</v>
      </c>
      <c r="F42" s="87">
        <f t="shared" si="0"/>
        <v>383071732</v>
      </c>
      <c r="G42" s="85">
        <v>357139964</v>
      </c>
      <c r="H42" s="86">
        <v>24691964</v>
      </c>
      <c r="I42" s="87">
        <f t="shared" si="1"/>
        <v>381831928</v>
      </c>
      <c r="J42" s="85">
        <v>46671238</v>
      </c>
      <c r="K42" s="86">
        <v>1959696</v>
      </c>
      <c r="L42" s="88">
        <f t="shared" si="2"/>
        <v>48630934</v>
      </c>
      <c r="M42" s="105">
        <f t="shared" si="3"/>
        <v>0.1269499415843088</v>
      </c>
      <c r="N42" s="85">
        <v>53175196</v>
      </c>
      <c r="O42" s="86">
        <v>3610067</v>
      </c>
      <c r="P42" s="88">
        <f t="shared" si="4"/>
        <v>56785263</v>
      </c>
      <c r="Q42" s="105">
        <f t="shared" si="5"/>
        <v>0.14823663104433923</v>
      </c>
      <c r="R42" s="85">
        <v>61037166</v>
      </c>
      <c r="S42" s="86">
        <v>3611672</v>
      </c>
      <c r="T42" s="88">
        <f t="shared" si="6"/>
        <v>64648838</v>
      </c>
      <c r="U42" s="105">
        <f t="shared" si="7"/>
        <v>0.16931228967316742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f t="shared" si="10"/>
        <v>160883600</v>
      </c>
      <c r="AA42" s="88">
        <f t="shared" si="11"/>
        <v>9181435</v>
      </c>
      <c r="AB42" s="88">
        <f t="shared" si="12"/>
        <v>170065035</v>
      </c>
      <c r="AC42" s="105">
        <f t="shared" si="13"/>
        <v>0.4453923900255926</v>
      </c>
      <c r="AD42" s="85">
        <v>215158578</v>
      </c>
      <c r="AE42" s="86">
        <v>12343431</v>
      </c>
      <c r="AF42" s="88">
        <f t="shared" si="14"/>
        <v>227502009</v>
      </c>
      <c r="AG42" s="86">
        <v>373354540</v>
      </c>
      <c r="AH42" s="86">
        <v>373354540</v>
      </c>
      <c r="AI42" s="126">
        <v>72764261</v>
      </c>
      <c r="AJ42" s="127">
        <f t="shared" si="15"/>
        <v>0.1948931999059125</v>
      </c>
      <c r="AK42" s="128">
        <f t="shared" si="16"/>
        <v>-0.7158317929403428</v>
      </c>
    </row>
    <row r="43" spans="1:37" ht="12.75">
      <c r="A43" s="62" t="s">
        <v>112</v>
      </c>
      <c r="B43" s="63" t="s">
        <v>608</v>
      </c>
      <c r="C43" s="64" t="s">
        <v>609</v>
      </c>
      <c r="D43" s="85">
        <v>100697342</v>
      </c>
      <c r="E43" s="86">
        <v>428100</v>
      </c>
      <c r="F43" s="87">
        <f t="shared" si="0"/>
        <v>101125442</v>
      </c>
      <c r="G43" s="85">
        <v>111988174</v>
      </c>
      <c r="H43" s="86">
        <v>2554101</v>
      </c>
      <c r="I43" s="87">
        <f t="shared" si="1"/>
        <v>114542275</v>
      </c>
      <c r="J43" s="85">
        <v>12087634</v>
      </c>
      <c r="K43" s="86">
        <v>0</v>
      </c>
      <c r="L43" s="88">
        <f t="shared" si="2"/>
        <v>12087634</v>
      </c>
      <c r="M43" s="105">
        <f t="shared" si="3"/>
        <v>0.11953108694447041</v>
      </c>
      <c r="N43" s="85">
        <v>16586409</v>
      </c>
      <c r="O43" s="86">
        <v>-11853</v>
      </c>
      <c r="P43" s="88">
        <f t="shared" si="4"/>
        <v>16574556</v>
      </c>
      <c r="Q43" s="105">
        <f t="shared" si="5"/>
        <v>0.16390094987174444</v>
      </c>
      <c r="R43" s="85">
        <v>21308545</v>
      </c>
      <c r="S43" s="86">
        <v>82182</v>
      </c>
      <c r="T43" s="88">
        <f t="shared" si="6"/>
        <v>21390727</v>
      </c>
      <c r="U43" s="105">
        <f t="shared" si="7"/>
        <v>0.18674962584774923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f t="shared" si="10"/>
        <v>49982588</v>
      </c>
      <c r="AA43" s="88">
        <f t="shared" si="11"/>
        <v>70329</v>
      </c>
      <c r="AB43" s="88">
        <f t="shared" si="12"/>
        <v>50052917</v>
      </c>
      <c r="AC43" s="105">
        <f t="shared" si="13"/>
        <v>0.4369820400371828</v>
      </c>
      <c r="AD43" s="85">
        <v>53128383</v>
      </c>
      <c r="AE43" s="86">
        <v>96767</v>
      </c>
      <c r="AF43" s="88">
        <f t="shared" si="14"/>
        <v>53225150</v>
      </c>
      <c r="AG43" s="86">
        <v>96998597</v>
      </c>
      <c r="AH43" s="86">
        <v>96998597</v>
      </c>
      <c r="AI43" s="126">
        <v>19843552</v>
      </c>
      <c r="AJ43" s="127">
        <f t="shared" si="15"/>
        <v>0.20457565999640182</v>
      </c>
      <c r="AK43" s="128">
        <f t="shared" si="16"/>
        <v>-0.5981086572795005</v>
      </c>
    </row>
    <row r="44" spans="1:37" ht="16.5">
      <c r="A44" s="65"/>
      <c r="B44" s="66" t="s">
        <v>610</v>
      </c>
      <c r="C44" s="67"/>
      <c r="D44" s="89">
        <f>SUM(D40:D43)</f>
        <v>616123708</v>
      </c>
      <c r="E44" s="90">
        <f>SUM(E40:E43)</f>
        <v>70794480</v>
      </c>
      <c r="F44" s="91">
        <f t="shared" si="0"/>
        <v>686918188</v>
      </c>
      <c r="G44" s="89">
        <f>SUM(G40:G43)</f>
        <v>634159682</v>
      </c>
      <c r="H44" s="90">
        <f>SUM(H40:H43)</f>
        <v>80288173</v>
      </c>
      <c r="I44" s="91">
        <f t="shared" si="1"/>
        <v>714447855</v>
      </c>
      <c r="J44" s="89">
        <f>SUM(J40:J43)</f>
        <v>98319130</v>
      </c>
      <c r="K44" s="90">
        <f>SUM(K40:K43)</f>
        <v>45625292</v>
      </c>
      <c r="L44" s="90">
        <f t="shared" si="2"/>
        <v>143944422</v>
      </c>
      <c r="M44" s="106">
        <f t="shared" si="3"/>
        <v>0.20955104190660911</v>
      </c>
      <c r="N44" s="89">
        <f>SUM(N40:N43)</f>
        <v>115176766</v>
      </c>
      <c r="O44" s="90">
        <f>SUM(O40:O43)</f>
        <v>15074941</v>
      </c>
      <c r="P44" s="90">
        <f t="shared" si="4"/>
        <v>130251707</v>
      </c>
      <c r="Q44" s="106">
        <f t="shared" si="5"/>
        <v>0.18961749634150027</v>
      </c>
      <c r="R44" s="89">
        <f>SUM(R40:R43)</f>
        <v>118466498</v>
      </c>
      <c r="S44" s="90">
        <f>SUM(S40:S43)</f>
        <v>12179028</v>
      </c>
      <c r="T44" s="90">
        <f t="shared" si="6"/>
        <v>130645526</v>
      </c>
      <c r="U44" s="106">
        <f t="shared" si="7"/>
        <v>0.18286222722300705</v>
      </c>
      <c r="V44" s="89">
        <f>SUM(V40:V43)</f>
        <v>0</v>
      </c>
      <c r="W44" s="90">
        <f>SUM(W40:W43)</f>
        <v>0</v>
      </c>
      <c r="X44" s="90">
        <f t="shared" si="8"/>
        <v>0</v>
      </c>
      <c r="Y44" s="106">
        <f t="shared" si="9"/>
        <v>0</v>
      </c>
      <c r="Z44" s="89">
        <f t="shared" si="10"/>
        <v>331962394</v>
      </c>
      <c r="AA44" s="90">
        <f t="shared" si="11"/>
        <v>72879261</v>
      </c>
      <c r="AB44" s="90">
        <f t="shared" si="12"/>
        <v>404841655</v>
      </c>
      <c r="AC44" s="106">
        <f t="shared" si="13"/>
        <v>0.566649689220496</v>
      </c>
      <c r="AD44" s="89">
        <f>SUM(AD40:AD43)</f>
        <v>387883754</v>
      </c>
      <c r="AE44" s="90">
        <f>SUM(AE40:AE43)</f>
        <v>24187500</v>
      </c>
      <c r="AF44" s="90">
        <f t="shared" si="14"/>
        <v>412071254</v>
      </c>
      <c r="AG44" s="90">
        <f>SUM(AG40:AG43)</f>
        <v>682175555</v>
      </c>
      <c r="AH44" s="90">
        <f>SUM(AH40:AH43)</f>
        <v>682175555</v>
      </c>
      <c r="AI44" s="91">
        <f>SUM(AI40:AI43)</f>
        <v>133390211</v>
      </c>
      <c r="AJ44" s="129">
        <f t="shared" si="15"/>
        <v>0.19553648620551933</v>
      </c>
      <c r="AK44" s="130">
        <f t="shared" si="16"/>
        <v>-0.6829540407591741</v>
      </c>
    </row>
    <row r="45" spans="1:37" ht="16.5">
      <c r="A45" s="68"/>
      <c r="B45" s="69" t="s">
        <v>611</v>
      </c>
      <c r="C45" s="70"/>
      <c r="D45" s="92">
        <f>SUM(D9,D11:D16,D18:D23,D25:D29,D31:D38,D40:D43)</f>
        <v>66922757875</v>
      </c>
      <c r="E45" s="93">
        <f>SUM(E9,E11:E16,E18:E23,E25:E29,E31:E38,E40:E43)</f>
        <v>12943838647</v>
      </c>
      <c r="F45" s="94">
        <f t="shared" si="0"/>
        <v>79866596522</v>
      </c>
      <c r="G45" s="92">
        <f>SUM(G9,G11:G16,G18:G23,G25:G29,G31:G38,G40:G43)</f>
        <v>66327458543</v>
      </c>
      <c r="H45" s="93">
        <f>SUM(H9,H11:H16,H18:H23,H25:H29,H31:H38,H40:H43)</f>
        <v>10984516137</v>
      </c>
      <c r="I45" s="94">
        <f t="shared" si="1"/>
        <v>77311974680</v>
      </c>
      <c r="J45" s="92">
        <f>SUM(J9,J11:J16,J18:J23,J25:J29,J31:J38,J40:J43)</f>
        <v>13282304882</v>
      </c>
      <c r="K45" s="93">
        <f>SUM(K9,K11:K16,K18:K23,K25:K29,K31:K38,K40:K43)</f>
        <v>1873391892</v>
      </c>
      <c r="L45" s="93">
        <f t="shared" si="2"/>
        <v>15155696774</v>
      </c>
      <c r="M45" s="107">
        <f t="shared" si="3"/>
        <v>0.18976264713903543</v>
      </c>
      <c r="N45" s="92">
        <f>SUM(N9,N11:N16,N18:N23,N25:N29,N31:N38,N40:N43)</f>
        <v>15872576909</v>
      </c>
      <c r="O45" s="93">
        <f>SUM(O9,O11:O16,O18:O23,O25:O29,O31:O38,O40:O43)</f>
        <v>1658494795</v>
      </c>
      <c r="P45" s="93">
        <f t="shared" si="4"/>
        <v>17531071704</v>
      </c>
      <c r="Q45" s="107">
        <f t="shared" si="5"/>
        <v>0.2195044294791115</v>
      </c>
      <c r="R45" s="92">
        <f>SUM(R9,R11:R16,R18:R23,R25:R29,R31:R38,R40:R43)</f>
        <v>14226374965</v>
      </c>
      <c r="S45" s="93">
        <f>SUM(S9,S11:S16,S18:S23,S25:S29,S31:S38,S40:S43)</f>
        <v>1495998835</v>
      </c>
      <c r="T45" s="93">
        <f t="shared" si="6"/>
        <v>15722373800</v>
      </c>
      <c r="U45" s="107">
        <f t="shared" si="7"/>
        <v>0.2033627244042863</v>
      </c>
      <c r="V45" s="92">
        <f>SUM(V9,V11:V16,V18:V23,V25:V29,V31:V38,V40:V43)</f>
        <v>0</v>
      </c>
      <c r="W45" s="93">
        <f>SUM(W9,W11:W16,W18:W23,W25:W29,W31:W38,W40:W43)</f>
        <v>0</v>
      </c>
      <c r="X45" s="93">
        <f t="shared" si="8"/>
        <v>0</v>
      </c>
      <c r="Y45" s="107">
        <f t="shared" si="9"/>
        <v>0</v>
      </c>
      <c r="Z45" s="92">
        <f t="shared" si="10"/>
        <v>43381256756</v>
      </c>
      <c r="AA45" s="93">
        <f t="shared" si="11"/>
        <v>5027885522</v>
      </c>
      <c r="AB45" s="93">
        <f t="shared" si="12"/>
        <v>48409142278</v>
      </c>
      <c r="AC45" s="107">
        <f t="shared" si="13"/>
        <v>0.6261532250129301</v>
      </c>
      <c r="AD45" s="92">
        <f>SUM(AD9,AD11:AD16,AD18:AD23,AD25:AD29,AD31:AD38,AD40:AD43)</f>
        <v>41255647238</v>
      </c>
      <c r="AE45" s="93">
        <f>SUM(AE9,AE11:AE16,AE18:AE23,AE25:AE29,AE31:AE38,AE40:AE43)</f>
        <v>2086001652</v>
      </c>
      <c r="AF45" s="93">
        <f t="shared" si="14"/>
        <v>43341648890</v>
      </c>
      <c r="AG45" s="93">
        <f>SUM(AG9,AG11:AG16,AG18:AG23,AG25:AG29,AG31:AG38,AG40:AG43)</f>
        <v>75543576852</v>
      </c>
      <c r="AH45" s="93">
        <f>SUM(AH9,AH11:AH16,AH18:AH23,AH25:AH29,AH31:AH38,AH40:AH43)</f>
        <v>75543576852</v>
      </c>
      <c r="AI45" s="94">
        <f>SUM(AI9,AI11:AI16,AI18:AI23,AI25:AI29,AI31:AI38,AI40:AI43)</f>
        <v>14609601305</v>
      </c>
      <c r="AJ45" s="131">
        <f t="shared" si="15"/>
        <v>0.19339303106632308</v>
      </c>
      <c r="AK45" s="132">
        <f t="shared" si="16"/>
        <v>-0.6372456008791225</v>
      </c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4"/>
  <sheetViews>
    <sheetView showGridLines="0" tabSelected="1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2"/>
      <c r="AM2" s="2"/>
      <c r="AN2" s="2"/>
      <c r="AO2" s="2"/>
    </row>
    <row r="3" spans="1:37" ht="16.5" customHeight="1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s="13" customFormat="1" ht="16.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</row>
    <row r="7" spans="1:37" s="13" customFormat="1" ht="12.75">
      <c r="A7" s="32"/>
      <c r="B7" s="33" t="s">
        <v>39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</row>
    <row r="8" spans="1:37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</row>
    <row r="9" spans="1:37" s="13" customFormat="1" ht="12.75">
      <c r="A9" s="29"/>
      <c r="B9" s="38" t="s">
        <v>40</v>
      </c>
      <c r="C9" s="39" t="s">
        <v>41</v>
      </c>
      <c r="D9" s="72">
        <v>7506952648</v>
      </c>
      <c r="E9" s="73">
        <v>1660238597</v>
      </c>
      <c r="F9" s="74">
        <f>$D9+$E9</f>
        <v>9167191245</v>
      </c>
      <c r="G9" s="72">
        <v>7724908565</v>
      </c>
      <c r="H9" s="73">
        <v>2035750740</v>
      </c>
      <c r="I9" s="75">
        <f>$G9+$H9</f>
        <v>9760659305</v>
      </c>
      <c r="J9" s="72">
        <v>1961566455</v>
      </c>
      <c r="K9" s="73">
        <v>104150421</v>
      </c>
      <c r="L9" s="73">
        <f>$J9+$K9</f>
        <v>2065716876</v>
      </c>
      <c r="M9" s="100">
        <f>IF($F9=0,0,$L9/$F9)</f>
        <v>0.22533803656890983</v>
      </c>
      <c r="N9" s="111">
        <v>1912644644</v>
      </c>
      <c r="O9" s="112">
        <v>422151844</v>
      </c>
      <c r="P9" s="113">
        <f>$N9+$O9</f>
        <v>2334796488</v>
      </c>
      <c r="Q9" s="100">
        <f>IF($F9=0,0,$P9/$F9)</f>
        <v>0.25469049631461027</v>
      </c>
      <c r="R9" s="111">
        <v>1776932943</v>
      </c>
      <c r="S9" s="113">
        <v>210756826</v>
      </c>
      <c r="T9" s="113">
        <f>$R9+$S9</f>
        <v>1987689769</v>
      </c>
      <c r="U9" s="100">
        <f>IF($I9=0,0,$T9/$I9)</f>
        <v>0.20364298218889632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f>$J9+$N9+$R9</f>
        <v>5651144042</v>
      </c>
      <c r="AA9" s="73">
        <f>$K9+$O9+$S9</f>
        <v>737059091</v>
      </c>
      <c r="AB9" s="73">
        <f>$Z9+$AA9</f>
        <v>6388203133</v>
      </c>
      <c r="AC9" s="100">
        <f>IF($I9=0,0,$AB9/$I9)</f>
        <v>0.6544847979406039</v>
      </c>
      <c r="AD9" s="72">
        <v>5712487577</v>
      </c>
      <c r="AE9" s="73">
        <v>829480960</v>
      </c>
      <c r="AF9" s="73">
        <f>$AD9+$AE9</f>
        <v>6541968537</v>
      </c>
      <c r="AG9" s="73">
        <v>8879510700</v>
      </c>
      <c r="AH9" s="73">
        <v>8879510700</v>
      </c>
      <c r="AI9" s="73">
        <v>2102491444</v>
      </c>
      <c r="AJ9" s="100">
        <f>IF($AH9=0,0,$AI9/$AH9)</f>
        <v>0.23678010140806519</v>
      </c>
      <c r="AK9" s="100">
        <f>IF($AF9=0,0,(($T9/$AF9)-1))</f>
        <v>-0.6961633554551594</v>
      </c>
    </row>
    <row r="10" spans="1:37" s="13" customFormat="1" ht="12.75">
      <c r="A10" s="29"/>
      <c r="B10" s="38" t="s">
        <v>42</v>
      </c>
      <c r="C10" s="39" t="s">
        <v>43</v>
      </c>
      <c r="D10" s="72">
        <v>45118984738</v>
      </c>
      <c r="E10" s="73">
        <v>9681356781</v>
      </c>
      <c r="F10" s="75">
        <f aca="true" t="shared" si="0" ref="F10:F17">$D10+$E10</f>
        <v>54800341519</v>
      </c>
      <c r="G10" s="72">
        <v>44627622289</v>
      </c>
      <c r="H10" s="73">
        <v>7425963285</v>
      </c>
      <c r="I10" s="75">
        <f aca="true" t="shared" si="1" ref="I10:I17">$G10+$H10</f>
        <v>52053585574</v>
      </c>
      <c r="J10" s="72">
        <v>9357460966</v>
      </c>
      <c r="K10" s="73">
        <v>1135386452</v>
      </c>
      <c r="L10" s="73">
        <f aca="true" t="shared" si="2" ref="L10:L17">$J10+$K10</f>
        <v>10492847418</v>
      </c>
      <c r="M10" s="100">
        <f aca="true" t="shared" si="3" ref="M10:M17">IF($F10=0,0,$L10/$F10)</f>
        <v>0.1914741245611032</v>
      </c>
      <c r="N10" s="111">
        <v>11015136456</v>
      </c>
      <c r="O10" s="112">
        <v>1076959034</v>
      </c>
      <c r="P10" s="113">
        <f aca="true" t="shared" si="4" ref="P10:P17">$N10+$O10</f>
        <v>12092095490</v>
      </c>
      <c r="Q10" s="100">
        <f aca="true" t="shared" si="5" ref="Q10:Q17">IF($F10=0,0,$P10/$F10)</f>
        <v>0.22065730166676992</v>
      </c>
      <c r="R10" s="111">
        <v>9630969256</v>
      </c>
      <c r="S10" s="113">
        <v>978442118</v>
      </c>
      <c r="T10" s="113">
        <f aca="true" t="shared" si="6" ref="T10:T17">$R10+$S10</f>
        <v>10609411374</v>
      </c>
      <c r="U10" s="100">
        <f aca="true" t="shared" si="7" ref="U10:U17">IF($I10=0,0,$T10/$I10)</f>
        <v>0.20381710994562582</v>
      </c>
      <c r="V10" s="111">
        <v>0</v>
      </c>
      <c r="W10" s="113">
        <v>0</v>
      </c>
      <c r="X10" s="113">
        <f aca="true" t="shared" si="8" ref="X10:X17">$V10+$W10</f>
        <v>0</v>
      </c>
      <c r="Y10" s="100">
        <f aca="true" t="shared" si="9" ref="Y10:Y17">IF($I10=0,0,$X10/$I10)</f>
        <v>0</v>
      </c>
      <c r="Z10" s="72">
        <f aca="true" t="shared" si="10" ref="Z10:Z17">$J10+$N10+$R10</f>
        <v>30003566678</v>
      </c>
      <c r="AA10" s="73">
        <f aca="true" t="shared" si="11" ref="AA10:AA17">$K10+$O10+$S10</f>
        <v>3190787604</v>
      </c>
      <c r="AB10" s="73">
        <f aca="true" t="shared" si="12" ref="AB10:AB17">$Z10+$AA10</f>
        <v>33194354282</v>
      </c>
      <c r="AC10" s="100">
        <f aca="true" t="shared" si="13" ref="AC10:AC17">IF($I10=0,0,$AB10/$I10)</f>
        <v>0.6376958266363901</v>
      </c>
      <c r="AD10" s="72">
        <v>28253956630</v>
      </c>
      <c r="AE10" s="73">
        <v>518238974</v>
      </c>
      <c r="AF10" s="73">
        <f aca="true" t="shared" si="14" ref="AF10:AF17">$AD10+$AE10</f>
        <v>28772195604</v>
      </c>
      <c r="AG10" s="73">
        <v>50530154803</v>
      </c>
      <c r="AH10" s="73">
        <v>50530154803</v>
      </c>
      <c r="AI10" s="73">
        <v>9710370789</v>
      </c>
      <c r="AJ10" s="100">
        <f aca="true" t="shared" si="15" ref="AJ10:AJ17">IF($AH10=0,0,$AI10/$AH10)</f>
        <v>0.19216982071116653</v>
      </c>
      <c r="AK10" s="100">
        <f aca="true" t="shared" si="16" ref="AK10:AK17">IF($AF10=0,0,(($T10/$AF10)-1))</f>
        <v>-0.6312616694248718</v>
      </c>
    </row>
    <row r="11" spans="1:37" s="13" customFormat="1" ht="12.75">
      <c r="A11" s="29"/>
      <c r="B11" s="38" t="s">
        <v>44</v>
      </c>
      <c r="C11" s="39" t="s">
        <v>45</v>
      </c>
      <c r="D11" s="72">
        <v>41755973999</v>
      </c>
      <c r="E11" s="73">
        <v>4929977645</v>
      </c>
      <c r="F11" s="75">
        <f t="shared" si="0"/>
        <v>46685951644</v>
      </c>
      <c r="G11" s="72">
        <v>41884230833</v>
      </c>
      <c r="H11" s="73">
        <v>4576496252</v>
      </c>
      <c r="I11" s="75">
        <f t="shared" si="1"/>
        <v>46460727085</v>
      </c>
      <c r="J11" s="72">
        <v>10930260498</v>
      </c>
      <c r="K11" s="73">
        <v>572454862</v>
      </c>
      <c r="L11" s="73">
        <f t="shared" si="2"/>
        <v>11502715360</v>
      </c>
      <c r="M11" s="100">
        <f t="shared" si="3"/>
        <v>0.2463849392578101</v>
      </c>
      <c r="N11" s="111">
        <v>8707241480</v>
      </c>
      <c r="O11" s="112">
        <v>1283408046</v>
      </c>
      <c r="P11" s="113">
        <f t="shared" si="4"/>
        <v>9990649526</v>
      </c>
      <c r="Q11" s="100">
        <f t="shared" si="5"/>
        <v>0.213996912865414</v>
      </c>
      <c r="R11" s="111">
        <v>9266007900</v>
      </c>
      <c r="S11" s="113">
        <v>732329287</v>
      </c>
      <c r="T11" s="113">
        <f t="shared" si="6"/>
        <v>9998337187</v>
      </c>
      <c r="U11" s="100">
        <f t="shared" si="7"/>
        <v>0.21519975717788534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f t="shared" si="10"/>
        <v>28903509878</v>
      </c>
      <c r="AA11" s="73">
        <f t="shared" si="11"/>
        <v>2588192195</v>
      </c>
      <c r="AB11" s="73">
        <f t="shared" si="12"/>
        <v>31491702073</v>
      </c>
      <c r="AC11" s="100">
        <f t="shared" si="13"/>
        <v>0.6778133716113798</v>
      </c>
      <c r="AD11" s="72">
        <v>26064456176</v>
      </c>
      <c r="AE11" s="73">
        <v>2728399509</v>
      </c>
      <c r="AF11" s="73">
        <f t="shared" si="14"/>
        <v>28792855685</v>
      </c>
      <c r="AG11" s="73">
        <v>46223238192</v>
      </c>
      <c r="AH11" s="73">
        <v>46223238192</v>
      </c>
      <c r="AI11" s="73">
        <v>8336535020</v>
      </c>
      <c r="AJ11" s="100">
        <f t="shared" si="15"/>
        <v>0.18035376460152094</v>
      </c>
      <c r="AK11" s="100">
        <f t="shared" si="16"/>
        <v>-0.6527493730950501</v>
      </c>
    </row>
    <row r="12" spans="1:37" s="13" customFormat="1" ht="12.75">
      <c r="A12" s="29"/>
      <c r="B12" s="38" t="s">
        <v>46</v>
      </c>
      <c r="C12" s="39" t="s">
        <v>47</v>
      </c>
      <c r="D12" s="72">
        <v>40161810560</v>
      </c>
      <c r="E12" s="73">
        <v>4792769000</v>
      </c>
      <c r="F12" s="75">
        <f t="shared" si="0"/>
        <v>44954579560</v>
      </c>
      <c r="G12" s="72">
        <v>40121705663</v>
      </c>
      <c r="H12" s="73">
        <v>5416158129</v>
      </c>
      <c r="I12" s="75">
        <f t="shared" si="1"/>
        <v>45537863792</v>
      </c>
      <c r="J12" s="72">
        <v>8813869201</v>
      </c>
      <c r="K12" s="73">
        <v>530597490</v>
      </c>
      <c r="L12" s="73">
        <f t="shared" si="2"/>
        <v>9344466691</v>
      </c>
      <c r="M12" s="100">
        <f t="shared" si="3"/>
        <v>0.20786462207989562</v>
      </c>
      <c r="N12" s="111">
        <v>9688867874</v>
      </c>
      <c r="O12" s="112">
        <v>751151350</v>
      </c>
      <c r="P12" s="113">
        <f t="shared" si="4"/>
        <v>10440019224</v>
      </c>
      <c r="Q12" s="100">
        <f t="shared" si="5"/>
        <v>0.2322348318276653</v>
      </c>
      <c r="R12" s="111">
        <v>6409144630</v>
      </c>
      <c r="S12" s="113">
        <v>601458204</v>
      </c>
      <c r="T12" s="113">
        <f t="shared" si="6"/>
        <v>7010602834</v>
      </c>
      <c r="U12" s="100">
        <f t="shared" si="7"/>
        <v>0.15395106951045887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f t="shared" si="10"/>
        <v>24911881705</v>
      </c>
      <c r="AA12" s="73">
        <f t="shared" si="11"/>
        <v>1883207044</v>
      </c>
      <c r="AB12" s="73">
        <f t="shared" si="12"/>
        <v>26795088749</v>
      </c>
      <c r="AC12" s="100">
        <f t="shared" si="13"/>
        <v>0.5884133887217456</v>
      </c>
      <c r="AD12" s="72">
        <v>23610200181</v>
      </c>
      <c r="AE12" s="73">
        <v>1955751431</v>
      </c>
      <c r="AF12" s="73">
        <f t="shared" si="14"/>
        <v>25565951612</v>
      </c>
      <c r="AG12" s="73">
        <v>46583498890</v>
      </c>
      <c r="AH12" s="73">
        <v>46583498890</v>
      </c>
      <c r="AI12" s="73">
        <v>8877967524</v>
      </c>
      <c r="AJ12" s="100">
        <f t="shared" si="15"/>
        <v>0.19058180977268366</v>
      </c>
      <c r="AK12" s="100">
        <f t="shared" si="16"/>
        <v>-0.7257836148485315</v>
      </c>
    </row>
    <row r="13" spans="1:37" s="13" customFormat="1" ht="12.75">
      <c r="A13" s="29"/>
      <c r="B13" s="38" t="s">
        <v>48</v>
      </c>
      <c r="C13" s="39" t="s">
        <v>49</v>
      </c>
      <c r="D13" s="72">
        <v>68998411787</v>
      </c>
      <c r="E13" s="73">
        <v>5328954005</v>
      </c>
      <c r="F13" s="75">
        <f t="shared" si="0"/>
        <v>74327365792</v>
      </c>
      <c r="G13" s="72">
        <v>68607700362</v>
      </c>
      <c r="H13" s="73">
        <v>10415566128</v>
      </c>
      <c r="I13" s="75">
        <f t="shared" si="1"/>
        <v>79023266490</v>
      </c>
      <c r="J13" s="72">
        <v>16548082830</v>
      </c>
      <c r="K13" s="73">
        <v>478387814</v>
      </c>
      <c r="L13" s="73">
        <f t="shared" si="2"/>
        <v>17026470644</v>
      </c>
      <c r="M13" s="100">
        <f t="shared" si="3"/>
        <v>0.22907404914156923</v>
      </c>
      <c r="N13" s="111">
        <v>16611384079</v>
      </c>
      <c r="O13" s="112">
        <v>1306490646</v>
      </c>
      <c r="P13" s="113">
        <f t="shared" si="4"/>
        <v>17917874725</v>
      </c>
      <c r="Q13" s="100">
        <f t="shared" si="5"/>
        <v>0.2410669950976325</v>
      </c>
      <c r="R13" s="111">
        <v>15381795141</v>
      </c>
      <c r="S13" s="113">
        <v>1364024254</v>
      </c>
      <c r="T13" s="113">
        <f t="shared" si="6"/>
        <v>16745819395</v>
      </c>
      <c r="U13" s="100">
        <f t="shared" si="7"/>
        <v>0.2119099872582349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f t="shared" si="10"/>
        <v>48541262050</v>
      </c>
      <c r="AA13" s="73">
        <f t="shared" si="11"/>
        <v>3148902714</v>
      </c>
      <c r="AB13" s="73">
        <f t="shared" si="12"/>
        <v>51690164764</v>
      </c>
      <c r="AC13" s="100">
        <f t="shared" si="13"/>
        <v>0.6541132385427415</v>
      </c>
      <c r="AD13" s="72">
        <v>45327577189</v>
      </c>
      <c r="AE13" s="73">
        <v>3761532737</v>
      </c>
      <c r="AF13" s="73">
        <f t="shared" si="14"/>
        <v>49089109926</v>
      </c>
      <c r="AG13" s="73">
        <v>64529839422</v>
      </c>
      <c r="AH13" s="73">
        <v>64529839422</v>
      </c>
      <c r="AI13" s="73">
        <v>15598998947</v>
      </c>
      <c r="AJ13" s="100">
        <f t="shared" si="15"/>
        <v>0.24173311272307105</v>
      </c>
      <c r="AK13" s="100">
        <f t="shared" si="16"/>
        <v>-0.6588689544331991</v>
      </c>
    </row>
    <row r="14" spans="1:37" s="13" customFormat="1" ht="12.75">
      <c r="A14" s="29"/>
      <c r="B14" s="38" t="s">
        <v>50</v>
      </c>
      <c r="C14" s="39" t="s">
        <v>51</v>
      </c>
      <c r="D14" s="72">
        <v>6875324725</v>
      </c>
      <c r="E14" s="73">
        <v>1136562239</v>
      </c>
      <c r="F14" s="75">
        <f t="shared" si="0"/>
        <v>8011886964</v>
      </c>
      <c r="G14" s="72">
        <v>6832583670</v>
      </c>
      <c r="H14" s="73">
        <v>1300159754</v>
      </c>
      <c r="I14" s="75">
        <f t="shared" si="1"/>
        <v>8132743424</v>
      </c>
      <c r="J14" s="72">
        <v>2051447829</v>
      </c>
      <c r="K14" s="73">
        <v>75564018</v>
      </c>
      <c r="L14" s="73">
        <f t="shared" si="2"/>
        <v>2127011847</v>
      </c>
      <c r="M14" s="100">
        <f t="shared" si="3"/>
        <v>0.2654820089895617</v>
      </c>
      <c r="N14" s="111">
        <v>1622332011</v>
      </c>
      <c r="O14" s="112">
        <v>194911731</v>
      </c>
      <c r="P14" s="113">
        <f t="shared" si="4"/>
        <v>1817243742</v>
      </c>
      <c r="Q14" s="100">
        <f t="shared" si="5"/>
        <v>0.22681844491384665</v>
      </c>
      <c r="R14" s="111">
        <v>2155497453</v>
      </c>
      <c r="S14" s="113">
        <v>171784835</v>
      </c>
      <c r="T14" s="113">
        <f t="shared" si="6"/>
        <v>2327282288</v>
      </c>
      <c r="U14" s="100">
        <f t="shared" si="7"/>
        <v>0.28616202020244624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f t="shared" si="10"/>
        <v>5829277293</v>
      </c>
      <c r="AA14" s="73">
        <f t="shared" si="11"/>
        <v>442260584</v>
      </c>
      <c r="AB14" s="73">
        <f t="shared" si="12"/>
        <v>6271537877</v>
      </c>
      <c r="AC14" s="100">
        <f t="shared" si="13"/>
        <v>0.7711466537223443</v>
      </c>
      <c r="AD14" s="72">
        <v>5375192902</v>
      </c>
      <c r="AE14" s="73">
        <v>281637933</v>
      </c>
      <c r="AF14" s="73">
        <f t="shared" si="14"/>
        <v>5656830835</v>
      </c>
      <c r="AG14" s="73">
        <v>8086055640</v>
      </c>
      <c r="AH14" s="73">
        <v>8086055640</v>
      </c>
      <c r="AI14" s="73">
        <v>1633233264</v>
      </c>
      <c r="AJ14" s="100">
        <f t="shared" si="15"/>
        <v>0.20198145260350941</v>
      </c>
      <c r="AK14" s="100">
        <f t="shared" si="16"/>
        <v>-0.5885890252187469</v>
      </c>
    </row>
    <row r="15" spans="1:37" s="13" customFormat="1" ht="12.75">
      <c r="A15" s="29"/>
      <c r="B15" s="38" t="s">
        <v>52</v>
      </c>
      <c r="C15" s="39" t="s">
        <v>53</v>
      </c>
      <c r="D15" s="72">
        <v>0</v>
      </c>
      <c r="E15" s="73">
        <v>0</v>
      </c>
      <c r="F15" s="75">
        <f t="shared" si="0"/>
        <v>0</v>
      </c>
      <c r="G15" s="72">
        <v>0</v>
      </c>
      <c r="H15" s="73">
        <v>0</v>
      </c>
      <c r="I15" s="75">
        <f t="shared" si="1"/>
        <v>0</v>
      </c>
      <c r="J15" s="72">
        <v>0</v>
      </c>
      <c r="K15" s="73">
        <v>0</v>
      </c>
      <c r="L15" s="73">
        <f t="shared" si="2"/>
        <v>0</v>
      </c>
      <c r="M15" s="100">
        <f t="shared" si="3"/>
        <v>0</v>
      </c>
      <c r="N15" s="111">
        <v>0</v>
      </c>
      <c r="O15" s="112">
        <v>0</v>
      </c>
      <c r="P15" s="113">
        <f t="shared" si="4"/>
        <v>0</v>
      </c>
      <c r="Q15" s="100">
        <f t="shared" si="5"/>
        <v>0</v>
      </c>
      <c r="R15" s="111">
        <v>0</v>
      </c>
      <c r="S15" s="113">
        <v>0</v>
      </c>
      <c r="T15" s="113">
        <f t="shared" si="6"/>
        <v>0</v>
      </c>
      <c r="U15" s="100">
        <f t="shared" si="7"/>
        <v>0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f t="shared" si="10"/>
        <v>0</v>
      </c>
      <c r="AA15" s="73">
        <f t="shared" si="11"/>
        <v>0</v>
      </c>
      <c r="AB15" s="73">
        <f t="shared" si="12"/>
        <v>0</v>
      </c>
      <c r="AC15" s="100">
        <f t="shared" si="13"/>
        <v>0</v>
      </c>
      <c r="AD15" s="72">
        <v>1911541123</v>
      </c>
      <c r="AE15" s="73">
        <v>3492902436</v>
      </c>
      <c r="AF15" s="73">
        <f t="shared" si="14"/>
        <v>5404443559</v>
      </c>
      <c r="AG15" s="73">
        <v>13351267467</v>
      </c>
      <c r="AH15" s="73">
        <v>13351267467</v>
      </c>
      <c r="AI15" s="73">
        <v>1808988845</v>
      </c>
      <c r="AJ15" s="100">
        <f t="shared" si="15"/>
        <v>0.13549191861156504</v>
      </c>
      <c r="AK15" s="100">
        <f t="shared" si="16"/>
        <v>-1</v>
      </c>
    </row>
    <row r="16" spans="1:37" s="13" customFormat="1" ht="12.75">
      <c r="A16" s="29"/>
      <c r="B16" s="38" t="s">
        <v>54</v>
      </c>
      <c r="C16" s="39" t="s">
        <v>55</v>
      </c>
      <c r="D16" s="72">
        <v>37706659701</v>
      </c>
      <c r="E16" s="73">
        <v>4037545347</v>
      </c>
      <c r="F16" s="75">
        <f t="shared" si="0"/>
        <v>41744205048</v>
      </c>
      <c r="G16" s="72">
        <v>37461146513</v>
      </c>
      <c r="H16" s="73">
        <v>0</v>
      </c>
      <c r="I16" s="75">
        <f t="shared" si="1"/>
        <v>37461146513</v>
      </c>
      <c r="J16" s="72">
        <v>8294202831</v>
      </c>
      <c r="K16" s="73">
        <v>298374472</v>
      </c>
      <c r="L16" s="73">
        <f t="shared" si="2"/>
        <v>8592577303</v>
      </c>
      <c r="M16" s="100">
        <f t="shared" si="3"/>
        <v>0.2058388054849706</v>
      </c>
      <c r="N16" s="111">
        <v>10424622786</v>
      </c>
      <c r="O16" s="112">
        <v>712611911</v>
      </c>
      <c r="P16" s="113">
        <f t="shared" si="4"/>
        <v>11137234697</v>
      </c>
      <c r="Q16" s="100">
        <f t="shared" si="5"/>
        <v>0.26679714427891815</v>
      </c>
      <c r="R16" s="111">
        <v>9020211901</v>
      </c>
      <c r="S16" s="113">
        <v>536671779</v>
      </c>
      <c r="T16" s="113">
        <f t="shared" si="6"/>
        <v>9556883680</v>
      </c>
      <c r="U16" s="100">
        <f t="shared" si="7"/>
        <v>0.2551145538667246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f t="shared" si="10"/>
        <v>27739037518</v>
      </c>
      <c r="AA16" s="73">
        <f t="shared" si="11"/>
        <v>1547658162</v>
      </c>
      <c r="AB16" s="73">
        <f t="shared" si="12"/>
        <v>29286695680</v>
      </c>
      <c r="AC16" s="100">
        <f t="shared" si="13"/>
        <v>0.7817885571077422</v>
      </c>
      <c r="AD16" s="72">
        <v>25405837626</v>
      </c>
      <c r="AE16" s="73">
        <v>-1074943921</v>
      </c>
      <c r="AF16" s="73">
        <f t="shared" si="14"/>
        <v>24330893705</v>
      </c>
      <c r="AG16" s="73">
        <v>39693168494</v>
      </c>
      <c r="AH16" s="73">
        <v>39693168494</v>
      </c>
      <c r="AI16" s="73">
        <v>8730256477</v>
      </c>
      <c r="AJ16" s="100">
        <f t="shared" si="15"/>
        <v>0.2199435522089818</v>
      </c>
      <c r="AK16" s="100">
        <f t="shared" si="16"/>
        <v>-0.6072119752002345</v>
      </c>
    </row>
    <row r="17" spans="1:37" s="13" customFormat="1" ht="12.75">
      <c r="A17" s="29"/>
      <c r="B17" s="47" t="s">
        <v>96</v>
      </c>
      <c r="C17" s="39"/>
      <c r="D17" s="76">
        <f>SUM(D9:D16)</f>
        <v>248124118158</v>
      </c>
      <c r="E17" s="77">
        <f>SUM(E9:E16)</f>
        <v>31567403614</v>
      </c>
      <c r="F17" s="78">
        <f t="shared" si="0"/>
        <v>279691521772</v>
      </c>
      <c r="G17" s="76">
        <f>SUM(G9:G16)</f>
        <v>247259897895</v>
      </c>
      <c r="H17" s="77">
        <f>SUM(H9:H16)</f>
        <v>31170094288</v>
      </c>
      <c r="I17" s="78">
        <f t="shared" si="1"/>
        <v>278429992183</v>
      </c>
      <c r="J17" s="76">
        <f>SUM(J9:J16)</f>
        <v>57956890610</v>
      </c>
      <c r="K17" s="77">
        <f>SUM(K9:K16)</f>
        <v>3194915529</v>
      </c>
      <c r="L17" s="77">
        <f t="shared" si="2"/>
        <v>61151806139</v>
      </c>
      <c r="M17" s="101">
        <f t="shared" si="3"/>
        <v>0.21864018527115012</v>
      </c>
      <c r="N17" s="117">
        <f>SUM(N9:N16)</f>
        <v>59982229330</v>
      </c>
      <c r="O17" s="118">
        <f>SUM(O9:O16)</f>
        <v>5747684562</v>
      </c>
      <c r="P17" s="119">
        <f t="shared" si="4"/>
        <v>65729913892</v>
      </c>
      <c r="Q17" s="101">
        <f t="shared" si="5"/>
        <v>0.2350086033197029</v>
      </c>
      <c r="R17" s="117">
        <f>SUM(R9:R16)</f>
        <v>53640559224</v>
      </c>
      <c r="S17" s="119">
        <f>SUM(S9:S16)</f>
        <v>4595467303</v>
      </c>
      <c r="T17" s="119">
        <f t="shared" si="6"/>
        <v>58236026527</v>
      </c>
      <c r="U17" s="101">
        <f t="shared" si="7"/>
        <v>0.20915859699742395</v>
      </c>
      <c r="V17" s="117">
        <f>SUM(V9:V16)</f>
        <v>0</v>
      </c>
      <c r="W17" s="119">
        <f>SUM(W9:W16)</f>
        <v>0</v>
      </c>
      <c r="X17" s="119">
        <f t="shared" si="8"/>
        <v>0</v>
      </c>
      <c r="Y17" s="101">
        <f t="shared" si="9"/>
        <v>0</v>
      </c>
      <c r="Z17" s="76">
        <f t="shared" si="10"/>
        <v>171579679164</v>
      </c>
      <c r="AA17" s="77">
        <f t="shared" si="11"/>
        <v>13538067394</v>
      </c>
      <c r="AB17" s="77">
        <f t="shared" si="12"/>
        <v>185117746558</v>
      </c>
      <c r="AC17" s="101">
        <f t="shared" si="13"/>
        <v>0.6648628084446093</v>
      </c>
      <c r="AD17" s="76">
        <f>SUM(AD9:AD16)</f>
        <v>161661249404</v>
      </c>
      <c r="AE17" s="77">
        <f>SUM(AE9:AE16)</f>
        <v>12493000059</v>
      </c>
      <c r="AF17" s="77">
        <f t="shared" si="14"/>
        <v>174154249463</v>
      </c>
      <c r="AG17" s="77">
        <f>SUM(AG9:AG16)</f>
        <v>277876733608</v>
      </c>
      <c r="AH17" s="77">
        <f>SUM(AH9:AH16)</f>
        <v>277876733608</v>
      </c>
      <c r="AI17" s="77">
        <f>SUM(AI9:AI16)</f>
        <v>56798842310</v>
      </c>
      <c r="AJ17" s="101">
        <f t="shared" si="15"/>
        <v>0.2044030155836148</v>
      </c>
      <c r="AK17" s="101">
        <f t="shared" si="16"/>
        <v>-0.6656066291430198</v>
      </c>
    </row>
    <row r="18" spans="1:37" s="13" customFormat="1" ht="12.75">
      <c r="A18" s="43"/>
      <c r="B18" s="48"/>
      <c r="C18" s="49"/>
      <c r="D18" s="96"/>
      <c r="E18" s="97"/>
      <c r="F18" s="98"/>
      <c r="G18" s="96"/>
      <c r="H18" s="97"/>
      <c r="I18" s="98"/>
      <c r="J18" s="96"/>
      <c r="K18" s="97"/>
      <c r="L18" s="97"/>
      <c r="M18" s="109"/>
      <c r="N18" s="120"/>
      <c r="O18" s="121"/>
      <c r="P18" s="122"/>
      <c r="Q18" s="109"/>
      <c r="R18" s="120"/>
      <c r="S18" s="122"/>
      <c r="T18" s="122"/>
      <c r="U18" s="109"/>
      <c r="V18" s="120"/>
      <c r="W18" s="122"/>
      <c r="X18" s="122"/>
      <c r="Y18" s="109"/>
      <c r="Z18" s="96"/>
      <c r="AA18" s="97"/>
      <c r="AB18" s="97"/>
      <c r="AC18" s="109"/>
      <c r="AD18" s="96"/>
      <c r="AE18" s="97"/>
      <c r="AF18" s="97"/>
      <c r="AG18" s="97"/>
      <c r="AH18" s="97"/>
      <c r="AI18" s="97"/>
      <c r="AJ18" s="109"/>
      <c r="AK18" s="109"/>
    </row>
    <row r="19" spans="1:37" ht="12.75">
      <c r="A19" s="50"/>
      <c r="B19" s="51"/>
      <c r="C19" s="52"/>
      <c r="D19" s="99"/>
      <c r="E19" s="99"/>
      <c r="F19" s="99"/>
      <c r="G19" s="99"/>
      <c r="H19" s="99"/>
      <c r="I19" s="99"/>
      <c r="J19" s="99"/>
      <c r="K19" s="99"/>
      <c r="L19" s="99"/>
      <c r="M19" s="110"/>
      <c r="N19" s="123"/>
      <c r="O19" s="123"/>
      <c r="P19" s="123"/>
      <c r="Q19" s="124"/>
      <c r="R19" s="123"/>
      <c r="S19" s="123"/>
      <c r="T19" s="123"/>
      <c r="U19" s="124"/>
      <c r="V19" s="123"/>
      <c r="W19" s="123"/>
      <c r="X19" s="123"/>
      <c r="Y19" s="124"/>
      <c r="Z19" s="99"/>
      <c r="AA19" s="99"/>
      <c r="AB19" s="99"/>
      <c r="AC19" s="110"/>
      <c r="AD19" s="99"/>
      <c r="AE19" s="99"/>
      <c r="AF19" s="99"/>
      <c r="AG19" s="99"/>
      <c r="AH19" s="99"/>
      <c r="AI19" s="99"/>
      <c r="AJ19" s="110"/>
      <c r="AK19" s="110"/>
    </row>
    <row r="20" spans="1:37" ht="12.75">
      <c r="A20" s="2"/>
      <c r="B20" s="2"/>
      <c r="C20" s="2"/>
      <c r="D20" s="84"/>
      <c r="E20" s="84"/>
      <c r="F20" s="84"/>
      <c r="G20" s="84"/>
      <c r="H20" s="84"/>
      <c r="I20" s="84"/>
      <c r="J20" s="84"/>
      <c r="K20" s="84"/>
      <c r="L20" s="84"/>
      <c r="M20" s="104"/>
      <c r="N20" s="84"/>
      <c r="O20" s="84"/>
      <c r="P20" s="84"/>
      <c r="Q20" s="104"/>
      <c r="R20" s="84"/>
      <c r="S20" s="84"/>
      <c r="T20" s="84"/>
      <c r="U20" s="104"/>
      <c r="V20" s="84"/>
      <c r="W20" s="84"/>
      <c r="X20" s="84"/>
      <c r="Y20" s="104"/>
      <c r="Z20" s="84"/>
      <c r="AA20" s="84"/>
      <c r="AB20" s="84"/>
      <c r="AC20" s="104"/>
      <c r="AD20" s="84"/>
      <c r="AE20" s="84"/>
      <c r="AF20" s="84"/>
      <c r="AG20" s="84"/>
      <c r="AH20" s="84"/>
      <c r="AI20" s="84"/>
      <c r="AJ20" s="104"/>
      <c r="AK20" s="104"/>
    </row>
    <row r="21" spans="1:37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4"/>
      <c r="N21" s="84"/>
      <c r="O21" s="84"/>
      <c r="P21" s="84"/>
      <c r="Q21" s="104"/>
      <c r="R21" s="84"/>
      <c r="S21" s="84"/>
      <c r="T21" s="84"/>
      <c r="U21" s="104"/>
      <c r="V21" s="84"/>
      <c r="W21" s="84"/>
      <c r="X21" s="84"/>
      <c r="Y21" s="104"/>
      <c r="Z21" s="84"/>
      <c r="AA21" s="84"/>
      <c r="AB21" s="84"/>
      <c r="AC21" s="104"/>
      <c r="AD21" s="84"/>
      <c r="AE21" s="84"/>
      <c r="AF21" s="84"/>
      <c r="AG21" s="84"/>
      <c r="AH21" s="84"/>
      <c r="AI21" s="84"/>
      <c r="AJ21" s="104"/>
      <c r="AK21" s="104"/>
    </row>
    <row r="22" spans="1:37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4"/>
      <c r="N22" s="84"/>
      <c r="O22" s="84"/>
      <c r="P22" s="84"/>
      <c r="Q22" s="104"/>
      <c r="R22" s="84"/>
      <c r="S22" s="84"/>
      <c r="T22" s="84"/>
      <c r="U22" s="104"/>
      <c r="V22" s="84"/>
      <c r="W22" s="84"/>
      <c r="X22" s="84"/>
      <c r="Y22" s="104"/>
      <c r="Z22" s="84"/>
      <c r="AA22" s="84"/>
      <c r="AB22" s="84"/>
      <c r="AC22" s="104"/>
      <c r="AD22" s="84"/>
      <c r="AE22" s="84"/>
      <c r="AF22" s="84"/>
      <c r="AG22" s="84"/>
      <c r="AH22" s="84"/>
      <c r="AI22" s="84"/>
      <c r="AJ22" s="104"/>
      <c r="AK22" s="104"/>
    </row>
    <row r="23" spans="1:37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4"/>
      <c r="N23" s="84"/>
      <c r="O23" s="84"/>
      <c r="P23" s="84"/>
      <c r="Q23" s="104"/>
      <c r="R23" s="84"/>
      <c r="S23" s="84"/>
      <c r="T23" s="84"/>
      <c r="U23" s="104"/>
      <c r="V23" s="84"/>
      <c r="W23" s="84"/>
      <c r="X23" s="84"/>
      <c r="Y23" s="104"/>
      <c r="Z23" s="84"/>
      <c r="AA23" s="84"/>
      <c r="AB23" s="84"/>
      <c r="AC23" s="104"/>
      <c r="AD23" s="84"/>
      <c r="AE23" s="84"/>
      <c r="AF23" s="84"/>
      <c r="AG23" s="84"/>
      <c r="AH23" s="84"/>
      <c r="AI23" s="84"/>
      <c r="AJ23" s="104"/>
      <c r="AK23" s="104"/>
    </row>
    <row r="24" spans="1:37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4"/>
      <c r="N24" s="84"/>
      <c r="O24" s="84"/>
      <c r="P24" s="84"/>
      <c r="Q24" s="104"/>
      <c r="R24" s="84"/>
      <c r="S24" s="84"/>
      <c r="T24" s="84"/>
      <c r="U24" s="104"/>
      <c r="V24" s="84"/>
      <c r="W24" s="84"/>
      <c r="X24" s="84"/>
      <c r="Y24" s="104"/>
      <c r="Z24" s="84"/>
      <c r="AA24" s="84"/>
      <c r="AB24" s="84"/>
      <c r="AC24" s="104"/>
      <c r="AD24" s="84"/>
      <c r="AE24" s="84"/>
      <c r="AF24" s="84"/>
      <c r="AG24" s="84"/>
      <c r="AH24" s="84"/>
      <c r="AI24" s="84"/>
      <c r="AJ24" s="104"/>
      <c r="AK24" s="104"/>
    </row>
    <row r="25" spans="1:37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4"/>
      <c r="N25" s="84"/>
      <c r="O25" s="84"/>
      <c r="P25" s="84"/>
      <c r="Q25" s="104"/>
      <c r="R25" s="84"/>
      <c r="S25" s="84"/>
      <c r="T25" s="84"/>
      <c r="U25" s="104"/>
      <c r="V25" s="84"/>
      <c r="W25" s="84"/>
      <c r="X25" s="84"/>
      <c r="Y25" s="104"/>
      <c r="Z25" s="84"/>
      <c r="AA25" s="84"/>
      <c r="AB25" s="84"/>
      <c r="AC25" s="104"/>
      <c r="AD25" s="84"/>
      <c r="AE25" s="84"/>
      <c r="AF25" s="84"/>
      <c r="AG25" s="84"/>
      <c r="AH25" s="84"/>
      <c r="AI25" s="84"/>
      <c r="AJ25" s="104"/>
      <c r="AK25" s="104"/>
    </row>
    <row r="26" spans="1:37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4"/>
      <c r="N26" s="84"/>
      <c r="O26" s="84"/>
      <c r="P26" s="84"/>
      <c r="Q26" s="104"/>
      <c r="R26" s="84"/>
      <c r="S26" s="84"/>
      <c r="T26" s="84"/>
      <c r="U26" s="104"/>
      <c r="V26" s="84"/>
      <c r="W26" s="84"/>
      <c r="X26" s="84"/>
      <c r="Y26" s="104"/>
      <c r="Z26" s="84"/>
      <c r="AA26" s="84"/>
      <c r="AB26" s="84"/>
      <c r="AC26" s="104"/>
      <c r="AD26" s="84"/>
      <c r="AE26" s="84"/>
      <c r="AF26" s="84"/>
      <c r="AG26" s="84"/>
      <c r="AH26" s="84"/>
      <c r="AI26" s="84"/>
      <c r="AJ26" s="104"/>
      <c r="AK26" s="104"/>
    </row>
    <row r="27" spans="1:37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4"/>
      <c r="N27" s="84"/>
      <c r="O27" s="84"/>
      <c r="P27" s="84"/>
      <c r="Q27" s="104"/>
      <c r="R27" s="84"/>
      <c r="S27" s="84"/>
      <c r="T27" s="84"/>
      <c r="U27" s="104"/>
      <c r="V27" s="84"/>
      <c r="W27" s="84"/>
      <c r="X27" s="84"/>
      <c r="Y27" s="104"/>
      <c r="Z27" s="84"/>
      <c r="AA27" s="84"/>
      <c r="AB27" s="84"/>
      <c r="AC27" s="104"/>
      <c r="AD27" s="84"/>
      <c r="AE27" s="84"/>
      <c r="AF27" s="84"/>
      <c r="AG27" s="84"/>
      <c r="AH27" s="84"/>
      <c r="AI27" s="84"/>
      <c r="AJ27" s="104"/>
      <c r="AK27" s="104"/>
    </row>
    <row r="28" spans="1:37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4"/>
      <c r="N28" s="84"/>
      <c r="O28" s="84"/>
      <c r="P28" s="84"/>
      <c r="Q28" s="104"/>
      <c r="R28" s="84"/>
      <c r="S28" s="84"/>
      <c r="T28" s="84"/>
      <c r="U28" s="104"/>
      <c r="V28" s="84"/>
      <c r="W28" s="84"/>
      <c r="X28" s="84"/>
      <c r="Y28" s="104"/>
      <c r="Z28" s="84"/>
      <c r="AA28" s="84"/>
      <c r="AB28" s="84"/>
      <c r="AC28" s="104"/>
      <c r="AD28" s="84"/>
      <c r="AE28" s="84"/>
      <c r="AF28" s="84"/>
      <c r="AG28" s="84"/>
      <c r="AH28" s="84"/>
      <c r="AI28" s="84"/>
      <c r="AJ28" s="104"/>
      <c r="AK28" s="104"/>
    </row>
    <row r="29" spans="1:37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4"/>
      <c r="N29" s="84"/>
      <c r="O29" s="84"/>
      <c r="P29" s="84"/>
      <c r="Q29" s="104"/>
      <c r="R29" s="84"/>
      <c r="S29" s="84"/>
      <c r="T29" s="84"/>
      <c r="U29" s="104"/>
      <c r="V29" s="84"/>
      <c r="W29" s="84"/>
      <c r="X29" s="84"/>
      <c r="Y29" s="104"/>
      <c r="Z29" s="84"/>
      <c r="AA29" s="84"/>
      <c r="AB29" s="84"/>
      <c r="AC29" s="104"/>
      <c r="AD29" s="84"/>
      <c r="AE29" s="84"/>
      <c r="AF29" s="84"/>
      <c r="AG29" s="84"/>
      <c r="AH29" s="84"/>
      <c r="AI29" s="84"/>
      <c r="AJ29" s="104"/>
      <c r="AK29" s="104"/>
    </row>
    <row r="30" spans="1:37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4"/>
      <c r="N30" s="84"/>
      <c r="O30" s="84"/>
      <c r="P30" s="84"/>
      <c r="Q30" s="104"/>
      <c r="R30" s="84"/>
      <c r="S30" s="84"/>
      <c r="T30" s="84"/>
      <c r="U30" s="104"/>
      <c r="V30" s="84"/>
      <c r="W30" s="84"/>
      <c r="X30" s="84"/>
      <c r="Y30" s="104"/>
      <c r="Z30" s="84"/>
      <c r="AA30" s="84"/>
      <c r="AB30" s="84"/>
      <c r="AC30" s="104"/>
      <c r="AD30" s="84"/>
      <c r="AE30" s="84"/>
      <c r="AF30" s="84"/>
      <c r="AG30" s="84"/>
      <c r="AH30" s="84"/>
      <c r="AI30" s="84"/>
      <c r="AJ30" s="104"/>
      <c r="AK30" s="104"/>
    </row>
    <row r="31" spans="1:37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</row>
    <row r="32" spans="1:37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</row>
    <row r="33" spans="1:37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</row>
    <row r="34" spans="1:37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</row>
    <row r="35" spans="1:37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</row>
    <row r="36" spans="1:37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</row>
    <row r="37" spans="1:37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</row>
    <row r="38" spans="1:37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</row>
    <row r="39" spans="1:37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</row>
    <row r="40" spans="1:37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</row>
    <row r="41" spans="1:37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</row>
    <row r="42" spans="1:37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</row>
    <row r="43" spans="1:37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</row>
    <row r="44" spans="1:37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</row>
    <row r="45" spans="1:37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</row>
    <row r="46" spans="1:37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</row>
    <row r="47" spans="1:37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</row>
    <row r="48" spans="1:37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</row>
    <row r="49" spans="1:37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</row>
    <row r="50" spans="1:37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</row>
    <row r="51" spans="1:37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</row>
    <row r="52" spans="1:37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</row>
    <row r="53" spans="1:37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</row>
    <row r="54" spans="1:37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</row>
    <row r="55" spans="1:37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</row>
    <row r="56" spans="1:37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</row>
    <row r="57" spans="1:37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</row>
    <row r="58" spans="1:37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</row>
    <row r="59" spans="1:37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</row>
    <row r="60" spans="1:37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</row>
    <row r="61" spans="1:37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</row>
    <row r="62" spans="1:37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</row>
    <row r="63" spans="1:37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</row>
    <row r="64" spans="1:37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</row>
    <row r="65" spans="1:37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</row>
    <row r="66" spans="1:37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</row>
    <row r="67" spans="1:37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</row>
    <row r="68" spans="1:37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</row>
    <row r="69" spans="1:37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</row>
    <row r="70" spans="1:37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</row>
    <row r="71" spans="1:37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</row>
    <row r="72" spans="1:37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</row>
    <row r="73" spans="1:37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</row>
    <row r="74" spans="1:37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</row>
    <row r="75" spans="1:37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</row>
    <row r="76" spans="1:37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</row>
    <row r="77" spans="1:37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</row>
    <row r="78" spans="1:37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</row>
    <row r="79" spans="1:37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</row>
    <row r="80" spans="1:37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</row>
    <row r="81" spans="1:37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4"/>
  <sheetViews>
    <sheetView showGridLines="0" tabSelected="1" zoomScalePageLayoutView="0" workbookViewId="0" topLeftCell="A1">
      <selection activeCell="B3" sqref="B3:AK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2"/>
      <c r="AM2" s="2"/>
      <c r="AN2" s="2"/>
      <c r="AO2" s="2"/>
    </row>
    <row r="3" spans="1:41" s="7" customFormat="1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56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57</v>
      </c>
      <c r="C9" s="39" t="s">
        <v>58</v>
      </c>
      <c r="D9" s="72">
        <v>2958363955</v>
      </c>
      <c r="E9" s="73">
        <v>153247000</v>
      </c>
      <c r="F9" s="74">
        <f>$D9+$E9</f>
        <v>3111610955</v>
      </c>
      <c r="G9" s="72">
        <v>2956712716</v>
      </c>
      <c r="H9" s="73">
        <v>219547272</v>
      </c>
      <c r="I9" s="75">
        <f>$G9+$H9</f>
        <v>3176259988</v>
      </c>
      <c r="J9" s="72">
        <v>364360197</v>
      </c>
      <c r="K9" s="73">
        <v>26100238</v>
      </c>
      <c r="L9" s="73">
        <f>$J9+$K9</f>
        <v>390460435</v>
      </c>
      <c r="M9" s="100">
        <f>IF($F9=0,0,$L9/$F9)</f>
        <v>0.12548497888933546</v>
      </c>
      <c r="N9" s="111">
        <v>677696637</v>
      </c>
      <c r="O9" s="112">
        <v>20705351</v>
      </c>
      <c r="P9" s="113">
        <f>$N9+$O9</f>
        <v>698401988</v>
      </c>
      <c r="Q9" s="100">
        <f>IF($F9=0,0,$P9/$F9)</f>
        <v>0.22445029217992324</v>
      </c>
      <c r="R9" s="111">
        <v>552900523</v>
      </c>
      <c r="S9" s="113">
        <v>30933013</v>
      </c>
      <c r="T9" s="113">
        <f>$R9+$S9</f>
        <v>583833536</v>
      </c>
      <c r="U9" s="100">
        <f>IF($I9=0,0,$T9/$I9)</f>
        <v>0.18381163324341823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f>$J9+$N9+$R9</f>
        <v>1594957357</v>
      </c>
      <c r="AA9" s="73">
        <f>$K9+$O9+$S9</f>
        <v>77738602</v>
      </c>
      <c r="AB9" s="73">
        <f>$Z9+$AA9</f>
        <v>1672695959</v>
      </c>
      <c r="AC9" s="100">
        <f>IF($I9=0,0,$AB9/$I9)</f>
        <v>0.5266243838097299</v>
      </c>
      <c r="AD9" s="72">
        <v>1204776928</v>
      </c>
      <c r="AE9" s="73">
        <v>93755282</v>
      </c>
      <c r="AF9" s="73">
        <f>$AD9+$AE9</f>
        <v>1298532210</v>
      </c>
      <c r="AG9" s="73">
        <v>3466831514</v>
      </c>
      <c r="AH9" s="73">
        <v>3466831514</v>
      </c>
      <c r="AI9" s="73">
        <v>496497404</v>
      </c>
      <c r="AJ9" s="100">
        <f>IF($AH9=0,0,$AI9/$AH9)</f>
        <v>0.1432135948906111</v>
      </c>
      <c r="AK9" s="100">
        <f>IF($AF9=0,0,(($T9/$AF9)-1))</f>
        <v>-0.5503896387753062</v>
      </c>
      <c r="AL9" s="12"/>
      <c r="AM9" s="12"/>
      <c r="AN9" s="12"/>
      <c r="AO9" s="12"/>
    </row>
    <row r="10" spans="1:41" s="13" customFormat="1" ht="12.75">
      <c r="A10" s="29"/>
      <c r="B10" s="38" t="s">
        <v>59</v>
      </c>
      <c r="C10" s="39" t="s">
        <v>60</v>
      </c>
      <c r="D10" s="72">
        <v>6066389006</v>
      </c>
      <c r="E10" s="73">
        <v>333959593</v>
      </c>
      <c r="F10" s="75">
        <f aca="true" t="shared" si="0" ref="F10:F28">$D10+$E10</f>
        <v>6400348599</v>
      </c>
      <c r="G10" s="72">
        <v>6245734506</v>
      </c>
      <c r="H10" s="73">
        <v>326872593</v>
      </c>
      <c r="I10" s="75">
        <f aca="true" t="shared" si="1" ref="I10:I28">$G10+$H10</f>
        <v>6572607099</v>
      </c>
      <c r="J10" s="72">
        <v>1085720778</v>
      </c>
      <c r="K10" s="73">
        <v>5577448</v>
      </c>
      <c r="L10" s="73">
        <f aca="true" t="shared" si="2" ref="L10:L28">$J10+$K10</f>
        <v>1091298226</v>
      </c>
      <c r="M10" s="100">
        <f aca="true" t="shared" si="3" ref="M10:M28">IF($F10=0,0,$L10/$F10)</f>
        <v>0.17050606058715398</v>
      </c>
      <c r="N10" s="111">
        <v>649213528</v>
      </c>
      <c r="O10" s="112">
        <v>3181367</v>
      </c>
      <c r="P10" s="113">
        <f aca="true" t="shared" si="4" ref="P10:P28">$N10+$O10</f>
        <v>652394895</v>
      </c>
      <c r="Q10" s="100">
        <f aca="true" t="shared" si="5" ref="Q10:Q28">IF($F10=0,0,$P10/$F10)</f>
        <v>0.10193115029733399</v>
      </c>
      <c r="R10" s="111">
        <v>3225429167</v>
      </c>
      <c r="S10" s="113">
        <v>37166650</v>
      </c>
      <c r="T10" s="113">
        <f aca="true" t="shared" si="6" ref="T10:T28">$R10+$S10</f>
        <v>3262595817</v>
      </c>
      <c r="U10" s="100">
        <f aca="true" t="shared" si="7" ref="U10:U28">IF($I10=0,0,$T10/$I10)</f>
        <v>0.4963929484688645</v>
      </c>
      <c r="V10" s="111">
        <v>0</v>
      </c>
      <c r="W10" s="113">
        <v>0</v>
      </c>
      <c r="X10" s="113">
        <f aca="true" t="shared" si="8" ref="X10:X28">$V10+$W10</f>
        <v>0</v>
      </c>
      <c r="Y10" s="100">
        <f aca="true" t="shared" si="9" ref="Y10:Y28">IF($I10=0,0,$X10/$I10)</f>
        <v>0</v>
      </c>
      <c r="Z10" s="72">
        <f aca="true" t="shared" si="10" ref="Z10:Z28">$J10+$N10+$R10</f>
        <v>4960363473</v>
      </c>
      <c r="AA10" s="73">
        <f aca="true" t="shared" si="11" ref="AA10:AA28">$K10+$O10+$S10</f>
        <v>45925465</v>
      </c>
      <c r="AB10" s="73">
        <f aca="true" t="shared" si="12" ref="AB10:AB28">$Z10+$AA10</f>
        <v>5006288938</v>
      </c>
      <c r="AC10" s="100">
        <f aca="true" t="shared" si="13" ref="AC10:AC28">IF($I10=0,0,$AB10/$I10)</f>
        <v>0.761689975163994</v>
      </c>
      <c r="AD10" s="72">
        <v>3520190865</v>
      </c>
      <c r="AE10" s="73">
        <v>25884428</v>
      </c>
      <c r="AF10" s="73">
        <f aca="true" t="shared" si="14" ref="AF10:AF28">$AD10+$AE10</f>
        <v>3546075293</v>
      </c>
      <c r="AG10" s="73">
        <v>6189475834</v>
      </c>
      <c r="AH10" s="73">
        <v>6189475834</v>
      </c>
      <c r="AI10" s="73">
        <v>1109407526</v>
      </c>
      <c r="AJ10" s="100">
        <f aca="true" t="shared" si="15" ref="AJ10:AJ28">IF($AH10=0,0,$AI10/$AH10)</f>
        <v>0.17924094959799466</v>
      </c>
      <c r="AK10" s="100">
        <f aca="true" t="shared" si="16" ref="AK10:AK28">IF($AF10=0,0,(($T10/$AF10)-1))</f>
        <v>-0.07994175322774233</v>
      </c>
      <c r="AL10" s="12"/>
      <c r="AM10" s="12"/>
      <c r="AN10" s="12"/>
      <c r="AO10" s="12"/>
    </row>
    <row r="11" spans="1:41" s="13" customFormat="1" ht="12.75">
      <c r="A11" s="29"/>
      <c r="B11" s="38" t="s">
        <v>61</v>
      </c>
      <c r="C11" s="39" t="s">
        <v>62</v>
      </c>
      <c r="D11" s="72">
        <v>3290121622</v>
      </c>
      <c r="E11" s="73">
        <v>199325784</v>
      </c>
      <c r="F11" s="75">
        <f t="shared" si="0"/>
        <v>3489447406</v>
      </c>
      <c r="G11" s="72">
        <v>3228809472</v>
      </c>
      <c r="H11" s="73">
        <v>258779254</v>
      </c>
      <c r="I11" s="75">
        <f t="shared" si="1"/>
        <v>3487588726</v>
      </c>
      <c r="J11" s="72">
        <v>612752707</v>
      </c>
      <c r="K11" s="73">
        <v>27479218</v>
      </c>
      <c r="L11" s="73">
        <f t="shared" si="2"/>
        <v>640231925</v>
      </c>
      <c r="M11" s="100">
        <f t="shared" si="3"/>
        <v>0.18347659400142854</v>
      </c>
      <c r="N11" s="111">
        <v>701590297</v>
      </c>
      <c r="O11" s="112">
        <v>58705655</v>
      </c>
      <c r="P11" s="113">
        <f t="shared" si="4"/>
        <v>760295952</v>
      </c>
      <c r="Q11" s="100">
        <f t="shared" si="5"/>
        <v>0.21788434200002382</v>
      </c>
      <c r="R11" s="111">
        <v>710868562</v>
      </c>
      <c r="S11" s="113">
        <v>62497885</v>
      </c>
      <c r="T11" s="113">
        <f t="shared" si="6"/>
        <v>773366447</v>
      </c>
      <c r="U11" s="100">
        <f t="shared" si="7"/>
        <v>0.22174817840032207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f t="shared" si="10"/>
        <v>2025211566</v>
      </c>
      <c r="AA11" s="73">
        <f t="shared" si="11"/>
        <v>148682758</v>
      </c>
      <c r="AB11" s="73">
        <f t="shared" si="12"/>
        <v>2173894324</v>
      </c>
      <c r="AC11" s="100">
        <f t="shared" si="13"/>
        <v>0.6233230162127781</v>
      </c>
      <c r="AD11" s="72">
        <v>126801847</v>
      </c>
      <c r="AE11" s="73">
        <v>67068958</v>
      </c>
      <c r="AF11" s="73">
        <f t="shared" si="14"/>
        <v>193870805</v>
      </c>
      <c r="AG11" s="73">
        <v>3318357423</v>
      </c>
      <c r="AH11" s="73">
        <v>3318357423</v>
      </c>
      <c r="AI11" s="73">
        <v>778964728</v>
      </c>
      <c r="AJ11" s="100">
        <f t="shared" si="15"/>
        <v>0.23474407024417754</v>
      </c>
      <c r="AK11" s="100">
        <f t="shared" si="16"/>
        <v>2.989081527773096</v>
      </c>
      <c r="AL11" s="12"/>
      <c r="AM11" s="12"/>
      <c r="AN11" s="12"/>
      <c r="AO11" s="12"/>
    </row>
    <row r="12" spans="1:41" s="13" customFormat="1" ht="12.75">
      <c r="A12" s="29"/>
      <c r="B12" s="38" t="s">
        <v>63</v>
      </c>
      <c r="C12" s="39" t="s">
        <v>64</v>
      </c>
      <c r="D12" s="72">
        <v>5516477467</v>
      </c>
      <c r="E12" s="73">
        <v>580891572</v>
      </c>
      <c r="F12" s="75">
        <f t="shared" si="0"/>
        <v>6097369039</v>
      </c>
      <c r="G12" s="72">
        <v>5669247138</v>
      </c>
      <c r="H12" s="73">
        <v>747190360</v>
      </c>
      <c r="I12" s="75">
        <f t="shared" si="1"/>
        <v>6416437498</v>
      </c>
      <c r="J12" s="72">
        <v>6960381779</v>
      </c>
      <c r="K12" s="73">
        <v>1445836603</v>
      </c>
      <c r="L12" s="73">
        <f t="shared" si="2"/>
        <v>8406218382</v>
      </c>
      <c r="M12" s="100">
        <f t="shared" si="3"/>
        <v>1.378663211662626</v>
      </c>
      <c r="N12" s="111">
        <v>1239392205</v>
      </c>
      <c r="O12" s="112">
        <v>165345260</v>
      </c>
      <c r="P12" s="113">
        <f t="shared" si="4"/>
        <v>1404737465</v>
      </c>
      <c r="Q12" s="100">
        <f t="shared" si="5"/>
        <v>0.23038419620249592</v>
      </c>
      <c r="R12" s="111">
        <v>7941498530</v>
      </c>
      <c r="S12" s="113">
        <v>223014919</v>
      </c>
      <c r="T12" s="113">
        <f t="shared" si="6"/>
        <v>8164513449</v>
      </c>
      <c r="U12" s="100">
        <f t="shared" si="7"/>
        <v>1.2724371509182275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f t="shared" si="10"/>
        <v>16141272514</v>
      </c>
      <c r="AA12" s="73">
        <f t="shared" si="11"/>
        <v>1834196782</v>
      </c>
      <c r="AB12" s="73">
        <f t="shared" si="12"/>
        <v>17975469296</v>
      </c>
      <c r="AC12" s="100">
        <f t="shared" si="13"/>
        <v>2.801471891778412</v>
      </c>
      <c r="AD12" s="72">
        <v>1565037227</v>
      </c>
      <c r="AE12" s="73">
        <v>934916606</v>
      </c>
      <c r="AF12" s="73">
        <f t="shared" si="14"/>
        <v>2499953833</v>
      </c>
      <c r="AG12" s="73">
        <v>5883878279</v>
      </c>
      <c r="AH12" s="73">
        <v>5883878279</v>
      </c>
      <c r="AI12" s="73">
        <v>0</v>
      </c>
      <c r="AJ12" s="100">
        <f t="shared" si="15"/>
        <v>0</v>
      </c>
      <c r="AK12" s="100">
        <f t="shared" si="16"/>
        <v>2.2658656896885185</v>
      </c>
      <c r="AL12" s="12"/>
      <c r="AM12" s="12"/>
      <c r="AN12" s="12"/>
      <c r="AO12" s="12"/>
    </row>
    <row r="13" spans="1:41" s="13" customFormat="1" ht="12.75">
      <c r="A13" s="29"/>
      <c r="B13" s="38" t="s">
        <v>65</v>
      </c>
      <c r="C13" s="39" t="s">
        <v>66</v>
      </c>
      <c r="D13" s="72">
        <v>2397473762</v>
      </c>
      <c r="E13" s="73">
        <v>24321785</v>
      </c>
      <c r="F13" s="75">
        <f t="shared" si="0"/>
        <v>2421795547</v>
      </c>
      <c r="G13" s="72">
        <v>2395707402</v>
      </c>
      <c r="H13" s="73">
        <v>150337929</v>
      </c>
      <c r="I13" s="75">
        <f t="shared" si="1"/>
        <v>2546045331</v>
      </c>
      <c r="J13" s="72">
        <v>451847677</v>
      </c>
      <c r="K13" s="73">
        <v>8784089</v>
      </c>
      <c r="L13" s="73">
        <f t="shared" si="2"/>
        <v>460631766</v>
      </c>
      <c r="M13" s="100">
        <f t="shared" si="3"/>
        <v>0.19020258195230713</v>
      </c>
      <c r="N13" s="111">
        <v>538403757</v>
      </c>
      <c r="O13" s="112">
        <v>22913678</v>
      </c>
      <c r="P13" s="113">
        <f t="shared" si="4"/>
        <v>561317435</v>
      </c>
      <c r="Q13" s="100">
        <f t="shared" si="5"/>
        <v>0.2317773833944538</v>
      </c>
      <c r="R13" s="111">
        <v>509560781</v>
      </c>
      <c r="S13" s="113">
        <v>5551165</v>
      </c>
      <c r="T13" s="113">
        <f t="shared" si="6"/>
        <v>515111946</v>
      </c>
      <c r="U13" s="100">
        <f t="shared" si="7"/>
        <v>0.20231845039368626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f t="shared" si="10"/>
        <v>1499812215</v>
      </c>
      <c r="AA13" s="73">
        <f t="shared" si="11"/>
        <v>37248932</v>
      </c>
      <c r="AB13" s="73">
        <f t="shared" si="12"/>
        <v>1537061147</v>
      </c>
      <c r="AC13" s="100">
        <f t="shared" si="13"/>
        <v>0.603705334027299</v>
      </c>
      <c r="AD13" s="72">
        <v>1611620353</v>
      </c>
      <c r="AE13" s="73">
        <v>-6770226</v>
      </c>
      <c r="AF13" s="73">
        <f t="shared" si="14"/>
        <v>1604850127</v>
      </c>
      <c r="AG13" s="73">
        <v>2633255081</v>
      </c>
      <c r="AH13" s="73">
        <v>2633255081</v>
      </c>
      <c r="AI13" s="73">
        <v>586310948</v>
      </c>
      <c r="AJ13" s="100">
        <f t="shared" si="15"/>
        <v>0.22265634356142347</v>
      </c>
      <c r="AK13" s="100">
        <f t="shared" si="16"/>
        <v>-0.6790280055852218</v>
      </c>
      <c r="AL13" s="12"/>
      <c r="AM13" s="12"/>
      <c r="AN13" s="12"/>
      <c r="AO13" s="12"/>
    </row>
    <row r="14" spans="1:41" s="13" customFormat="1" ht="12.75">
      <c r="A14" s="29"/>
      <c r="B14" s="38" t="s">
        <v>67</v>
      </c>
      <c r="C14" s="39" t="s">
        <v>68</v>
      </c>
      <c r="D14" s="72">
        <v>3485273600</v>
      </c>
      <c r="E14" s="73">
        <v>671834100</v>
      </c>
      <c r="F14" s="75">
        <f t="shared" si="0"/>
        <v>4157107700</v>
      </c>
      <c r="G14" s="72">
        <v>3603742324</v>
      </c>
      <c r="H14" s="73">
        <v>762708508</v>
      </c>
      <c r="I14" s="75">
        <f t="shared" si="1"/>
        <v>4366450832</v>
      </c>
      <c r="J14" s="72">
        <v>767623311</v>
      </c>
      <c r="K14" s="73">
        <v>21084802</v>
      </c>
      <c r="L14" s="73">
        <f t="shared" si="2"/>
        <v>788708113</v>
      </c>
      <c r="M14" s="100">
        <f t="shared" si="3"/>
        <v>0.18972520557983139</v>
      </c>
      <c r="N14" s="111">
        <v>821206420</v>
      </c>
      <c r="O14" s="112">
        <v>144505174</v>
      </c>
      <c r="P14" s="113">
        <f t="shared" si="4"/>
        <v>965711594</v>
      </c>
      <c r="Q14" s="100">
        <f t="shared" si="5"/>
        <v>0.23230372260983279</v>
      </c>
      <c r="R14" s="111">
        <v>806273640</v>
      </c>
      <c r="S14" s="113">
        <v>67935536</v>
      </c>
      <c r="T14" s="113">
        <f t="shared" si="6"/>
        <v>874209176</v>
      </c>
      <c r="U14" s="100">
        <f t="shared" si="7"/>
        <v>0.2002104706168371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f t="shared" si="10"/>
        <v>2395103371</v>
      </c>
      <c r="AA14" s="73">
        <f t="shared" si="11"/>
        <v>233525512</v>
      </c>
      <c r="AB14" s="73">
        <f t="shared" si="12"/>
        <v>2628628883</v>
      </c>
      <c r="AC14" s="100">
        <f t="shared" si="13"/>
        <v>0.6020058358921193</v>
      </c>
      <c r="AD14" s="72">
        <v>2261987849</v>
      </c>
      <c r="AE14" s="73">
        <v>265268709</v>
      </c>
      <c r="AF14" s="73">
        <f t="shared" si="14"/>
        <v>2527256558</v>
      </c>
      <c r="AG14" s="73">
        <v>3831779900</v>
      </c>
      <c r="AH14" s="73">
        <v>3831779900</v>
      </c>
      <c r="AI14" s="73">
        <v>863775625</v>
      </c>
      <c r="AJ14" s="100">
        <f t="shared" si="15"/>
        <v>0.22542412339497891</v>
      </c>
      <c r="AK14" s="100">
        <f t="shared" si="16"/>
        <v>-0.654087681271337</v>
      </c>
      <c r="AL14" s="12"/>
      <c r="AM14" s="12"/>
      <c r="AN14" s="12"/>
      <c r="AO14" s="12"/>
    </row>
    <row r="15" spans="1:41" s="13" customFormat="1" ht="12.75">
      <c r="A15" s="29"/>
      <c r="B15" s="38" t="s">
        <v>69</v>
      </c>
      <c r="C15" s="39" t="s">
        <v>70</v>
      </c>
      <c r="D15" s="72">
        <v>3679467140</v>
      </c>
      <c r="E15" s="73">
        <v>1201498682</v>
      </c>
      <c r="F15" s="75">
        <f t="shared" si="0"/>
        <v>4880965822</v>
      </c>
      <c r="G15" s="72">
        <v>3816732981</v>
      </c>
      <c r="H15" s="73">
        <v>1039881042</v>
      </c>
      <c r="I15" s="75">
        <f t="shared" si="1"/>
        <v>4856614023</v>
      </c>
      <c r="J15" s="72">
        <v>788803259</v>
      </c>
      <c r="K15" s="73">
        <v>132203126</v>
      </c>
      <c r="L15" s="73">
        <f t="shared" si="2"/>
        <v>921006385</v>
      </c>
      <c r="M15" s="100">
        <f t="shared" si="3"/>
        <v>0.18869347145369134</v>
      </c>
      <c r="N15" s="111">
        <v>764067620</v>
      </c>
      <c r="O15" s="112">
        <v>199716976</v>
      </c>
      <c r="P15" s="113">
        <f t="shared" si="4"/>
        <v>963784596</v>
      </c>
      <c r="Q15" s="100">
        <f t="shared" si="5"/>
        <v>0.19745776371879706</v>
      </c>
      <c r="R15" s="111">
        <v>695801177</v>
      </c>
      <c r="S15" s="113">
        <v>97162913</v>
      </c>
      <c r="T15" s="113">
        <f t="shared" si="6"/>
        <v>792964090</v>
      </c>
      <c r="U15" s="100">
        <f t="shared" si="7"/>
        <v>0.163275089649841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f t="shared" si="10"/>
        <v>2248672056</v>
      </c>
      <c r="AA15" s="73">
        <f t="shared" si="11"/>
        <v>429083015</v>
      </c>
      <c r="AB15" s="73">
        <f t="shared" si="12"/>
        <v>2677755071</v>
      </c>
      <c r="AC15" s="100">
        <f t="shared" si="13"/>
        <v>0.5513625456580781</v>
      </c>
      <c r="AD15" s="72">
        <v>2135313978</v>
      </c>
      <c r="AE15" s="73">
        <v>643889927</v>
      </c>
      <c r="AF15" s="73">
        <f t="shared" si="14"/>
        <v>2779203905</v>
      </c>
      <c r="AG15" s="73">
        <v>5439116620</v>
      </c>
      <c r="AH15" s="73">
        <v>5439116620</v>
      </c>
      <c r="AI15" s="73">
        <v>848152208</v>
      </c>
      <c r="AJ15" s="100">
        <f t="shared" si="15"/>
        <v>0.1559356541246582</v>
      </c>
      <c r="AK15" s="100">
        <f t="shared" si="16"/>
        <v>-0.7146794128443051</v>
      </c>
      <c r="AL15" s="12"/>
      <c r="AM15" s="12"/>
      <c r="AN15" s="12"/>
      <c r="AO15" s="12"/>
    </row>
    <row r="16" spans="1:41" s="13" customFormat="1" ht="12.75">
      <c r="A16" s="29"/>
      <c r="B16" s="38" t="s">
        <v>71</v>
      </c>
      <c r="C16" s="39" t="s">
        <v>72</v>
      </c>
      <c r="D16" s="72">
        <v>2376700468</v>
      </c>
      <c r="E16" s="73">
        <v>325860900</v>
      </c>
      <c r="F16" s="75">
        <f t="shared" si="0"/>
        <v>2702561368</v>
      </c>
      <c r="G16" s="72">
        <v>2405774480</v>
      </c>
      <c r="H16" s="73">
        <v>309291699</v>
      </c>
      <c r="I16" s="75">
        <f t="shared" si="1"/>
        <v>2715066179</v>
      </c>
      <c r="J16" s="72">
        <v>343296142</v>
      </c>
      <c r="K16" s="73">
        <v>20116436</v>
      </c>
      <c r="L16" s="73">
        <f t="shared" si="2"/>
        <v>363412578</v>
      </c>
      <c r="M16" s="100">
        <f t="shared" si="3"/>
        <v>0.1344696857962339</v>
      </c>
      <c r="N16" s="111">
        <v>575437476</v>
      </c>
      <c r="O16" s="112">
        <v>21864196</v>
      </c>
      <c r="P16" s="113">
        <f t="shared" si="4"/>
        <v>597301672</v>
      </c>
      <c r="Q16" s="100">
        <f t="shared" si="5"/>
        <v>0.22101317626767764</v>
      </c>
      <c r="R16" s="111">
        <v>544776911</v>
      </c>
      <c r="S16" s="113">
        <v>34298784</v>
      </c>
      <c r="T16" s="113">
        <f t="shared" si="6"/>
        <v>579075695</v>
      </c>
      <c r="U16" s="100">
        <f t="shared" si="7"/>
        <v>0.2132823499769285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f t="shared" si="10"/>
        <v>1463510529</v>
      </c>
      <c r="AA16" s="73">
        <f t="shared" si="11"/>
        <v>76279416</v>
      </c>
      <c r="AB16" s="73">
        <f t="shared" si="12"/>
        <v>1539789945</v>
      </c>
      <c r="AC16" s="100">
        <f t="shared" si="13"/>
        <v>0.567127960603571</v>
      </c>
      <c r="AD16" s="72">
        <v>1125042352</v>
      </c>
      <c r="AE16" s="73">
        <v>29390246</v>
      </c>
      <c r="AF16" s="73">
        <f t="shared" si="14"/>
        <v>1154432598</v>
      </c>
      <c r="AG16" s="73">
        <v>2557838148</v>
      </c>
      <c r="AH16" s="73">
        <v>2557838148</v>
      </c>
      <c r="AI16" s="73">
        <v>345423131</v>
      </c>
      <c r="AJ16" s="100">
        <f t="shared" si="15"/>
        <v>0.13504495242206388</v>
      </c>
      <c r="AK16" s="100">
        <f t="shared" si="16"/>
        <v>-0.4983893420861284</v>
      </c>
      <c r="AL16" s="12"/>
      <c r="AM16" s="12"/>
      <c r="AN16" s="12"/>
      <c r="AO16" s="12"/>
    </row>
    <row r="17" spans="1:41" s="13" customFormat="1" ht="12.75">
      <c r="A17" s="29"/>
      <c r="B17" s="38" t="s">
        <v>73</v>
      </c>
      <c r="C17" s="39" t="s">
        <v>74</v>
      </c>
      <c r="D17" s="72">
        <v>4504261810</v>
      </c>
      <c r="E17" s="73">
        <v>245770682</v>
      </c>
      <c r="F17" s="75">
        <f t="shared" si="0"/>
        <v>4750032492</v>
      </c>
      <c r="G17" s="72">
        <v>4504261810</v>
      </c>
      <c r="H17" s="73">
        <v>191646680</v>
      </c>
      <c r="I17" s="75">
        <f t="shared" si="1"/>
        <v>4695908490</v>
      </c>
      <c r="J17" s="72">
        <v>722939501</v>
      </c>
      <c r="K17" s="73">
        <v>40915604</v>
      </c>
      <c r="L17" s="73">
        <f t="shared" si="2"/>
        <v>763855105</v>
      </c>
      <c r="M17" s="100">
        <f t="shared" si="3"/>
        <v>0.16081050104109476</v>
      </c>
      <c r="N17" s="111">
        <v>659542312</v>
      </c>
      <c r="O17" s="112">
        <v>54315215</v>
      </c>
      <c r="P17" s="113">
        <f t="shared" si="4"/>
        <v>713857527</v>
      </c>
      <c r="Q17" s="100">
        <f t="shared" si="5"/>
        <v>0.15028476714680966</v>
      </c>
      <c r="R17" s="111">
        <v>586814754</v>
      </c>
      <c r="S17" s="113">
        <v>32666819</v>
      </c>
      <c r="T17" s="113">
        <f t="shared" si="6"/>
        <v>619481573</v>
      </c>
      <c r="U17" s="100">
        <f t="shared" si="7"/>
        <v>0.13191943035499826</v>
      </c>
      <c r="V17" s="111">
        <v>0</v>
      </c>
      <c r="W17" s="113">
        <v>0</v>
      </c>
      <c r="X17" s="113">
        <f t="shared" si="8"/>
        <v>0</v>
      </c>
      <c r="Y17" s="100">
        <f t="shared" si="9"/>
        <v>0</v>
      </c>
      <c r="Z17" s="72">
        <f t="shared" si="10"/>
        <v>1969296567</v>
      </c>
      <c r="AA17" s="73">
        <f t="shared" si="11"/>
        <v>127897638</v>
      </c>
      <c r="AB17" s="73">
        <f t="shared" si="12"/>
        <v>2097194205</v>
      </c>
      <c r="AC17" s="100">
        <f t="shared" si="13"/>
        <v>0.4466003137552623</v>
      </c>
      <c r="AD17" s="72">
        <v>2230309113</v>
      </c>
      <c r="AE17" s="73">
        <v>89627124</v>
      </c>
      <c r="AF17" s="73">
        <f t="shared" si="14"/>
        <v>2319936237</v>
      </c>
      <c r="AG17" s="73">
        <v>4139963411</v>
      </c>
      <c r="AH17" s="73">
        <v>4139963411</v>
      </c>
      <c r="AI17" s="73">
        <v>732990863</v>
      </c>
      <c r="AJ17" s="100">
        <f t="shared" si="15"/>
        <v>0.1770524978680784</v>
      </c>
      <c r="AK17" s="100">
        <f t="shared" si="16"/>
        <v>-0.7329747416674366</v>
      </c>
      <c r="AL17" s="12"/>
      <c r="AM17" s="12"/>
      <c r="AN17" s="12"/>
      <c r="AO17" s="12"/>
    </row>
    <row r="18" spans="1:41" s="13" customFormat="1" ht="12.75">
      <c r="A18" s="29"/>
      <c r="B18" s="38" t="s">
        <v>75</v>
      </c>
      <c r="C18" s="39" t="s">
        <v>76</v>
      </c>
      <c r="D18" s="72">
        <v>1906279217</v>
      </c>
      <c r="E18" s="73">
        <v>682404230</v>
      </c>
      <c r="F18" s="75">
        <f t="shared" si="0"/>
        <v>2588683447</v>
      </c>
      <c r="G18" s="72">
        <v>1926959931</v>
      </c>
      <c r="H18" s="73">
        <v>669162411</v>
      </c>
      <c r="I18" s="75">
        <f t="shared" si="1"/>
        <v>2596122342</v>
      </c>
      <c r="J18" s="72">
        <v>411448718</v>
      </c>
      <c r="K18" s="73">
        <v>110975428</v>
      </c>
      <c r="L18" s="73">
        <f t="shared" si="2"/>
        <v>522424146</v>
      </c>
      <c r="M18" s="100">
        <f t="shared" si="3"/>
        <v>0.20181074924608192</v>
      </c>
      <c r="N18" s="111">
        <v>428202412</v>
      </c>
      <c r="O18" s="112">
        <v>189463209</v>
      </c>
      <c r="P18" s="113">
        <f t="shared" si="4"/>
        <v>617665621</v>
      </c>
      <c r="Q18" s="100">
        <f t="shared" si="5"/>
        <v>0.23860222141714804</v>
      </c>
      <c r="R18" s="111">
        <v>424511656</v>
      </c>
      <c r="S18" s="113">
        <v>145011444</v>
      </c>
      <c r="T18" s="113">
        <f t="shared" si="6"/>
        <v>569523100</v>
      </c>
      <c r="U18" s="100">
        <f t="shared" si="7"/>
        <v>0.21937452283595038</v>
      </c>
      <c r="V18" s="111">
        <v>0</v>
      </c>
      <c r="W18" s="113">
        <v>0</v>
      </c>
      <c r="X18" s="113">
        <f t="shared" si="8"/>
        <v>0</v>
      </c>
      <c r="Y18" s="100">
        <f t="shared" si="9"/>
        <v>0</v>
      </c>
      <c r="Z18" s="72">
        <f t="shared" si="10"/>
        <v>1264162786</v>
      </c>
      <c r="AA18" s="73">
        <f t="shared" si="11"/>
        <v>445450081</v>
      </c>
      <c r="AB18" s="73">
        <f t="shared" si="12"/>
        <v>1709612867</v>
      </c>
      <c r="AC18" s="100">
        <f t="shared" si="13"/>
        <v>0.6585255399338957</v>
      </c>
      <c r="AD18" s="72">
        <v>1165042971</v>
      </c>
      <c r="AE18" s="73">
        <v>297270013</v>
      </c>
      <c r="AF18" s="73">
        <f t="shared" si="14"/>
        <v>1462312984</v>
      </c>
      <c r="AG18" s="73">
        <v>2183768690</v>
      </c>
      <c r="AH18" s="73">
        <v>2183768690</v>
      </c>
      <c r="AI18" s="73">
        <v>538970188</v>
      </c>
      <c r="AJ18" s="100">
        <f t="shared" si="15"/>
        <v>0.24680736126865158</v>
      </c>
      <c r="AK18" s="100">
        <f t="shared" si="16"/>
        <v>-0.6105326929108359</v>
      </c>
      <c r="AL18" s="12"/>
      <c r="AM18" s="12"/>
      <c r="AN18" s="12"/>
      <c r="AO18" s="12"/>
    </row>
    <row r="19" spans="1:41" s="13" customFormat="1" ht="12.75">
      <c r="A19" s="29"/>
      <c r="B19" s="38" t="s">
        <v>77</v>
      </c>
      <c r="C19" s="39" t="s">
        <v>78</v>
      </c>
      <c r="D19" s="72">
        <v>3618653336</v>
      </c>
      <c r="E19" s="73">
        <v>410187000</v>
      </c>
      <c r="F19" s="75">
        <f t="shared" si="0"/>
        <v>4028840336</v>
      </c>
      <c r="G19" s="72">
        <v>3610884727</v>
      </c>
      <c r="H19" s="73">
        <v>549544582</v>
      </c>
      <c r="I19" s="75">
        <f t="shared" si="1"/>
        <v>4160429309</v>
      </c>
      <c r="J19" s="72">
        <v>642404544</v>
      </c>
      <c r="K19" s="73">
        <v>45242946</v>
      </c>
      <c r="L19" s="73">
        <f t="shared" si="2"/>
        <v>687647490</v>
      </c>
      <c r="M19" s="100">
        <f t="shared" si="3"/>
        <v>0.17068124637640145</v>
      </c>
      <c r="N19" s="111">
        <v>724230225</v>
      </c>
      <c r="O19" s="112">
        <v>161328647</v>
      </c>
      <c r="P19" s="113">
        <f t="shared" si="4"/>
        <v>885558872</v>
      </c>
      <c r="Q19" s="100">
        <f t="shared" si="5"/>
        <v>0.21980490616295298</v>
      </c>
      <c r="R19" s="111">
        <v>681862594</v>
      </c>
      <c r="S19" s="113">
        <v>94727626</v>
      </c>
      <c r="T19" s="113">
        <f t="shared" si="6"/>
        <v>776590220</v>
      </c>
      <c r="U19" s="100">
        <f t="shared" si="7"/>
        <v>0.18666107805750967</v>
      </c>
      <c r="V19" s="111">
        <v>0</v>
      </c>
      <c r="W19" s="113">
        <v>0</v>
      </c>
      <c r="X19" s="113">
        <f t="shared" si="8"/>
        <v>0</v>
      </c>
      <c r="Y19" s="100">
        <f t="shared" si="9"/>
        <v>0</v>
      </c>
      <c r="Z19" s="72">
        <f t="shared" si="10"/>
        <v>2048497363</v>
      </c>
      <c r="AA19" s="73">
        <f t="shared" si="11"/>
        <v>301299219</v>
      </c>
      <c r="AB19" s="73">
        <f t="shared" si="12"/>
        <v>2349796582</v>
      </c>
      <c r="AC19" s="100">
        <f t="shared" si="13"/>
        <v>0.5647966609880452</v>
      </c>
      <c r="AD19" s="72">
        <v>2440305087</v>
      </c>
      <c r="AE19" s="73">
        <v>384148772</v>
      </c>
      <c r="AF19" s="73">
        <f t="shared" si="14"/>
        <v>2824453859</v>
      </c>
      <c r="AG19" s="73">
        <v>3932288439</v>
      </c>
      <c r="AH19" s="73">
        <v>3932288439</v>
      </c>
      <c r="AI19" s="73">
        <v>936381237</v>
      </c>
      <c r="AJ19" s="100">
        <f t="shared" si="15"/>
        <v>0.23812628486584933</v>
      </c>
      <c r="AK19" s="100">
        <f t="shared" si="16"/>
        <v>-0.7250476521238154</v>
      </c>
      <c r="AL19" s="12"/>
      <c r="AM19" s="12"/>
      <c r="AN19" s="12"/>
      <c r="AO19" s="12"/>
    </row>
    <row r="20" spans="1:41" s="13" customFormat="1" ht="12.75">
      <c r="A20" s="29"/>
      <c r="B20" s="38" t="s">
        <v>79</v>
      </c>
      <c r="C20" s="39" t="s">
        <v>80</v>
      </c>
      <c r="D20" s="72">
        <v>2193027524</v>
      </c>
      <c r="E20" s="73">
        <v>154456000</v>
      </c>
      <c r="F20" s="75">
        <f t="shared" si="0"/>
        <v>2347483524</v>
      </c>
      <c r="G20" s="72">
        <v>2241372524</v>
      </c>
      <c r="H20" s="73">
        <v>155445797</v>
      </c>
      <c r="I20" s="75">
        <f t="shared" si="1"/>
        <v>2396818321</v>
      </c>
      <c r="J20" s="72">
        <v>427280730</v>
      </c>
      <c r="K20" s="73">
        <v>15222926</v>
      </c>
      <c r="L20" s="73">
        <f t="shared" si="2"/>
        <v>442503656</v>
      </c>
      <c r="M20" s="100">
        <f t="shared" si="3"/>
        <v>0.18850128295937724</v>
      </c>
      <c r="N20" s="111">
        <v>467536717</v>
      </c>
      <c r="O20" s="112">
        <v>31472750</v>
      </c>
      <c r="P20" s="113">
        <f t="shared" si="4"/>
        <v>499009467</v>
      </c>
      <c r="Q20" s="100">
        <f t="shared" si="5"/>
        <v>0.21257208491487584</v>
      </c>
      <c r="R20" s="111">
        <v>427703464</v>
      </c>
      <c r="S20" s="113">
        <v>24232387</v>
      </c>
      <c r="T20" s="113">
        <f t="shared" si="6"/>
        <v>451935851</v>
      </c>
      <c r="U20" s="100">
        <f t="shared" si="7"/>
        <v>0.18855657395486006</v>
      </c>
      <c r="V20" s="111">
        <v>0</v>
      </c>
      <c r="W20" s="113">
        <v>0</v>
      </c>
      <c r="X20" s="113">
        <f t="shared" si="8"/>
        <v>0</v>
      </c>
      <c r="Y20" s="100">
        <f t="shared" si="9"/>
        <v>0</v>
      </c>
      <c r="Z20" s="72">
        <f t="shared" si="10"/>
        <v>1322520911</v>
      </c>
      <c r="AA20" s="73">
        <f t="shared" si="11"/>
        <v>70928063</v>
      </c>
      <c r="AB20" s="73">
        <f t="shared" si="12"/>
        <v>1393448974</v>
      </c>
      <c r="AC20" s="100">
        <f t="shared" si="13"/>
        <v>0.5813744670554026</v>
      </c>
      <c r="AD20" s="72">
        <v>1303089426</v>
      </c>
      <c r="AE20" s="73">
        <v>86248650</v>
      </c>
      <c r="AF20" s="73">
        <f t="shared" si="14"/>
        <v>1389338076</v>
      </c>
      <c r="AG20" s="73">
        <v>2378494813</v>
      </c>
      <c r="AH20" s="73">
        <v>2378494813</v>
      </c>
      <c r="AI20" s="73">
        <v>490903346</v>
      </c>
      <c r="AJ20" s="100">
        <f t="shared" si="15"/>
        <v>0.20639243916652594</v>
      </c>
      <c r="AK20" s="100">
        <f t="shared" si="16"/>
        <v>-0.6747113904045915</v>
      </c>
      <c r="AL20" s="12"/>
      <c r="AM20" s="12"/>
      <c r="AN20" s="12"/>
      <c r="AO20" s="12"/>
    </row>
    <row r="21" spans="1:41" s="13" customFormat="1" ht="12.75">
      <c r="A21" s="29"/>
      <c r="B21" s="38" t="s">
        <v>81</v>
      </c>
      <c r="C21" s="39" t="s">
        <v>82</v>
      </c>
      <c r="D21" s="72">
        <v>2462474369</v>
      </c>
      <c r="E21" s="73">
        <v>281482417</v>
      </c>
      <c r="F21" s="75">
        <f t="shared" si="0"/>
        <v>2743956786</v>
      </c>
      <c r="G21" s="72">
        <v>2468641719</v>
      </c>
      <c r="H21" s="73">
        <v>421989075</v>
      </c>
      <c r="I21" s="75">
        <f t="shared" si="1"/>
        <v>2890630794</v>
      </c>
      <c r="J21" s="72">
        <v>243964323</v>
      </c>
      <c r="K21" s="73">
        <v>35361075</v>
      </c>
      <c r="L21" s="73">
        <f t="shared" si="2"/>
        <v>279325398</v>
      </c>
      <c r="M21" s="100">
        <f t="shared" si="3"/>
        <v>0.10179657326425548</v>
      </c>
      <c r="N21" s="111">
        <v>603758734</v>
      </c>
      <c r="O21" s="112">
        <v>87008820</v>
      </c>
      <c r="P21" s="113">
        <f t="shared" si="4"/>
        <v>690767554</v>
      </c>
      <c r="Q21" s="100">
        <f t="shared" si="5"/>
        <v>0.2517414113532617</v>
      </c>
      <c r="R21" s="111">
        <v>394937787</v>
      </c>
      <c r="S21" s="113">
        <v>68593538</v>
      </c>
      <c r="T21" s="113">
        <f t="shared" si="6"/>
        <v>463531325</v>
      </c>
      <c r="U21" s="100">
        <f t="shared" si="7"/>
        <v>0.16035646128247813</v>
      </c>
      <c r="V21" s="111">
        <v>0</v>
      </c>
      <c r="W21" s="113">
        <v>0</v>
      </c>
      <c r="X21" s="113">
        <f t="shared" si="8"/>
        <v>0</v>
      </c>
      <c r="Y21" s="100">
        <f t="shared" si="9"/>
        <v>0</v>
      </c>
      <c r="Z21" s="72">
        <f t="shared" si="10"/>
        <v>1242660844</v>
      </c>
      <c r="AA21" s="73">
        <f t="shared" si="11"/>
        <v>190963433</v>
      </c>
      <c r="AB21" s="73">
        <f t="shared" si="12"/>
        <v>1433624277</v>
      </c>
      <c r="AC21" s="100">
        <f t="shared" si="13"/>
        <v>0.4959555125392468</v>
      </c>
      <c r="AD21" s="72">
        <v>989365160</v>
      </c>
      <c r="AE21" s="73">
        <v>95640815</v>
      </c>
      <c r="AF21" s="73">
        <f t="shared" si="14"/>
        <v>1085005975</v>
      </c>
      <c r="AG21" s="73">
        <v>2705534981</v>
      </c>
      <c r="AH21" s="73">
        <v>2705534981</v>
      </c>
      <c r="AI21" s="73">
        <v>416863226</v>
      </c>
      <c r="AJ21" s="100">
        <f t="shared" si="15"/>
        <v>0.15407792873774712</v>
      </c>
      <c r="AK21" s="100">
        <f t="shared" si="16"/>
        <v>-0.5727845415782158</v>
      </c>
      <c r="AL21" s="12"/>
      <c r="AM21" s="12"/>
      <c r="AN21" s="12"/>
      <c r="AO21" s="12"/>
    </row>
    <row r="22" spans="1:41" s="13" customFormat="1" ht="12.75">
      <c r="A22" s="29"/>
      <c r="B22" s="38" t="s">
        <v>83</v>
      </c>
      <c r="C22" s="39" t="s">
        <v>84</v>
      </c>
      <c r="D22" s="72">
        <v>4326090405</v>
      </c>
      <c r="E22" s="73">
        <v>611404497</v>
      </c>
      <c r="F22" s="75">
        <f t="shared" si="0"/>
        <v>4937494902</v>
      </c>
      <c r="G22" s="72">
        <v>4940456160</v>
      </c>
      <c r="H22" s="73">
        <v>573814499</v>
      </c>
      <c r="I22" s="75">
        <f t="shared" si="1"/>
        <v>5514270659</v>
      </c>
      <c r="J22" s="72">
        <v>732270757</v>
      </c>
      <c r="K22" s="73">
        <v>50883793</v>
      </c>
      <c r="L22" s="73">
        <f t="shared" si="2"/>
        <v>783154550</v>
      </c>
      <c r="M22" s="100">
        <f t="shared" si="3"/>
        <v>0.15861374351652952</v>
      </c>
      <c r="N22" s="111">
        <v>967011076</v>
      </c>
      <c r="O22" s="112">
        <v>78445979</v>
      </c>
      <c r="P22" s="113">
        <f t="shared" si="4"/>
        <v>1045457055</v>
      </c>
      <c r="Q22" s="100">
        <f t="shared" si="5"/>
        <v>0.21173835634271201</v>
      </c>
      <c r="R22" s="111">
        <v>957534554</v>
      </c>
      <c r="S22" s="113">
        <v>97476940</v>
      </c>
      <c r="T22" s="113">
        <f t="shared" si="6"/>
        <v>1055011494</v>
      </c>
      <c r="U22" s="100">
        <f t="shared" si="7"/>
        <v>0.1913238502861816</v>
      </c>
      <c r="V22" s="111">
        <v>0</v>
      </c>
      <c r="W22" s="113">
        <v>0</v>
      </c>
      <c r="X22" s="113">
        <f t="shared" si="8"/>
        <v>0</v>
      </c>
      <c r="Y22" s="100">
        <f t="shared" si="9"/>
        <v>0</v>
      </c>
      <c r="Z22" s="72">
        <f t="shared" si="10"/>
        <v>2656816387</v>
      </c>
      <c r="AA22" s="73">
        <f t="shared" si="11"/>
        <v>226806712</v>
      </c>
      <c r="AB22" s="73">
        <f t="shared" si="12"/>
        <v>2883623099</v>
      </c>
      <c r="AC22" s="100">
        <f t="shared" si="13"/>
        <v>0.5229382591682467</v>
      </c>
      <c r="AD22" s="72">
        <v>2777300103</v>
      </c>
      <c r="AE22" s="73">
        <v>280945625</v>
      </c>
      <c r="AF22" s="73">
        <f t="shared" si="14"/>
        <v>3058245728</v>
      </c>
      <c r="AG22" s="73">
        <v>6187780257</v>
      </c>
      <c r="AH22" s="73">
        <v>6187780257</v>
      </c>
      <c r="AI22" s="73">
        <v>1131140336</v>
      </c>
      <c r="AJ22" s="100">
        <f t="shared" si="15"/>
        <v>0.18280227949600894</v>
      </c>
      <c r="AK22" s="100">
        <f t="shared" si="16"/>
        <v>-0.6550272320040333</v>
      </c>
      <c r="AL22" s="12"/>
      <c r="AM22" s="12"/>
      <c r="AN22" s="12"/>
      <c r="AO22" s="12"/>
    </row>
    <row r="23" spans="1:41" s="13" customFormat="1" ht="12.75">
      <c r="A23" s="29"/>
      <c r="B23" s="38" t="s">
        <v>85</v>
      </c>
      <c r="C23" s="39" t="s">
        <v>86</v>
      </c>
      <c r="D23" s="72">
        <v>3382373939</v>
      </c>
      <c r="E23" s="73">
        <v>162800300</v>
      </c>
      <c r="F23" s="75">
        <f t="shared" si="0"/>
        <v>3545174239</v>
      </c>
      <c r="G23" s="72">
        <v>3449883992</v>
      </c>
      <c r="H23" s="73">
        <v>250439402</v>
      </c>
      <c r="I23" s="75">
        <f t="shared" si="1"/>
        <v>3700323394</v>
      </c>
      <c r="J23" s="72">
        <v>454281459</v>
      </c>
      <c r="K23" s="73">
        <v>18259415</v>
      </c>
      <c r="L23" s="73">
        <f t="shared" si="2"/>
        <v>472540874</v>
      </c>
      <c r="M23" s="100">
        <f t="shared" si="3"/>
        <v>0.13329129744925916</v>
      </c>
      <c r="N23" s="111">
        <v>714928830</v>
      </c>
      <c r="O23" s="112">
        <v>44920967</v>
      </c>
      <c r="P23" s="113">
        <f t="shared" si="4"/>
        <v>759849797</v>
      </c>
      <c r="Q23" s="100">
        <f t="shared" si="5"/>
        <v>0.21433355479146593</v>
      </c>
      <c r="R23" s="111">
        <v>1044691263</v>
      </c>
      <c r="S23" s="113">
        <v>37609221</v>
      </c>
      <c r="T23" s="113">
        <f t="shared" si="6"/>
        <v>1082300484</v>
      </c>
      <c r="U23" s="100">
        <f t="shared" si="7"/>
        <v>0.2924880797594417</v>
      </c>
      <c r="V23" s="111">
        <v>0</v>
      </c>
      <c r="W23" s="113">
        <v>0</v>
      </c>
      <c r="X23" s="113">
        <f t="shared" si="8"/>
        <v>0</v>
      </c>
      <c r="Y23" s="100">
        <f t="shared" si="9"/>
        <v>0</v>
      </c>
      <c r="Z23" s="72">
        <f t="shared" si="10"/>
        <v>2213901552</v>
      </c>
      <c r="AA23" s="73">
        <f t="shared" si="11"/>
        <v>100789603</v>
      </c>
      <c r="AB23" s="73">
        <f t="shared" si="12"/>
        <v>2314691155</v>
      </c>
      <c r="AC23" s="100">
        <f t="shared" si="13"/>
        <v>0.6255375297070589</v>
      </c>
      <c r="AD23" s="72">
        <v>2298010467</v>
      </c>
      <c r="AE23" s="73">
        <v>74376333</v>
      </c>
      <c r="AF23" s="73">
        <f t="shared" si="14"/>
        <v>2372386800</v>
      </c>
      <c r="AG23" s="73">
        <v>3381326372</v>
      </c>
      <c r="AH23" s="73">
        <v>3381326372</v>
      </c>
      <c r="AI23" s="73">
        <v>755164989</v>
      </c>
      <c r="AJ23" s="100">
        <f t="shared" si="15"/>
        <v>0.22333395417057364</v>
      </c>
      <c r="AK23" s="100">
        <f t="shared" si="16"/>
        <v>-0.5437925704189552</v>
      </c>
      <c r="AL23" s="12"/>
      <c r="AM23" s="12"/>
      <c r="AN23" s="12"/>
      <c r="AO23" s="12"/>
    </row>
    <row r="24" spans="1:41" s="13" customFormat="1" ht="12.75">
      <c r="A24" s="29"/>
      <c r="B24" s="38" t="s">
        <v>87</v>
      </c>
      <c r="C24" s="39" t="s">
        <v>88</v>
      </c>
      <c r="D24" s="72">
        <v>2091965155</v>
      </c>
      <c r="E24" s="73">
        <v>164260564</v>
      </c>
      <c r="F24" s="75">
        <f t="shared" si="0"/>
        <v>2256225719</v>
      </c>
      <c r="G24" s="72">
        <v>2102076871</v>
      </c>
      <c r="H24" s="73">
        <v>244904879</v>
      </c>
      <c r="I24" s="75">
        <f t="shared" si="1"/>
        <v>2346981750</v>
      </c>
      <c r="J24" s="72">
        <v>281889641</v>
      </c>
      <c r="K24" s="73">
        <v>47809450</v>
      </c>
      <c r="L24" s="73">
        <f t="shared" si="2"/>
        <v>329699091</v>
      </c>
      <c r="M24" s="100">
        <f t="shared" si="3"/>
        <v>0.14612859352836763</v>
      </c>
      <c r="N24" s="111">
        <v>276869848</v>
      </c>
      <c r="O24" s="112">
        <v>46274875</v>
      </c>
      <c r="P24" s="113">
        <f t="shared" si="4"/>
        <v>323144723</v>
      </c>
      <c r="Q24" s="100">
        <f t="shared" si="5"/>
        <v>0.14322357921849396</v>
      </c>
      <c r="R24" s="111">
        <v>572229997</v>
      </c>
      <c r="S24" s="113">
        <v>19224295</v>
      </c>
      <c r="T24" s="113">
        <f t="shared" si="6"/>
        <v>591454292</v>
      </c>
      <c r="U24" s="100">
        <f t="shared" si="7"/>
        <v>0.25200634474469175</v>
      </c>
      <c r="V24" s="111">
        <v>0</v>
      </c>
      <c r="W24" s="113">
        <v>0</v>
      </c>
      <c r="X24" s="113">
        <f t="shared" si="8"/>
        <v>0</v>
      </c>
      <c r="Y24" s="100">
        <f t="shared" si="9"/>
        <v>0</v>
      </c>
      <c r="Z24" s="72">
        <f t="shared" si="10"/>
        <v>1130989486</v>
      </c>
      <c r="AA24" s="73">
        <f t="shared" si="11"/>
        <v>113308620</v>
      </c>
      <c r="AB24" s="73">
        <f t="shared" si="12"/>
        <v>1244298106</v>
      </c>
      <c r="AC24" s="100">
        <f t="shared" si="13"/>
        <v>0.5301694851270148</v>
      </c>
      <c r="AD24" s="72">
        <v>782940762</v>
      </c>
      <c r="AE24" s="73">
        <v>-281114271</v>
      </c>
      <c r="AF24" s="73">
        <f t="shared" si="14"/>
        <v>501826491</v>
      </c>
      <c r="AG24" s="73">
        <v>1861735387</v>
      </c>
      <c r="AH24" s="73">
        <v>1861735387</v>
      </c>
      <c r="AI24" s="73">
        <v>377449486</v>
      </c>
      <c r="AJ24" s="100">
        <f t="shared" si="15"/>
        <v>0.20274067337153753</v>
      </c>
      <c r="AK24" s="100">
        <f t="shared" si="16"/>
        <v>0.17860316784272756</v>
      </c>
      <c r="AL24" s="12"/>
      <c r="AM24" s="12"/>
      <c r="AN24" s="12"/>
      <c r="AO24" s="12"/>
    </row>
    <row r="25" spans="1:41" s="13" customFormat="1" ht="12.75">
      <c r="A25" s="29"/>
      <c r="B25" s="38" t="s">
        <v>89</v>
      </c>
      <c r="C25" s="39" t="s">
        <v>90</v>
      </c>
      <c r="D25" s="72">
        <v>2515184421</v>
      </c>
      <c r="E25" s="73">
        <v>216972433</v>
      </c>
      <c r="F25" s="75">
        <f t="shared" si="0"/>
        <v>2732156854</v>
      </c>
      <c r="G25" s="72">
        <v>2530540673</v>
      </c>
      <c r="H25" s="73">
        <v>231020113</v>
      </c>
      <c r="I25" s="75">
        <f t="shared" si="1"/>
        <v>2761560786</v>
      </c>
      <c r="J25" s="72">
        <v>469207171</v>
      </c>
      <c r="K25" s="73">
        <v>34359098</v>
      </c>
      <c r="L25" s="73">
        <f t="shared" si="2"/>
        <v>503566269</v>
      </c>
      <c r="M25" s="100">
        <f t="shared" si="3"/>
        <v>0.18431089278888085</v>
      </c>
      <c r="N25" s="111">
        <v>724498101</v>
      </c>
      <c r="O25" s="112">
        <v>41274578</v>
      </c>
      <c r="P25" s="113">
        <f t="shared" si="4"/>
        <v>765772679</v>
      </c>
      <c r="Q25" s="100">
        <f t="shared" si="5"/>
        <v>0.2802813747237369</v>
      </c>
      <c r="R25" s="111">
        <v>484182019</v>
      </c>
      <c r="S25" s="113">
        <v>63375974</v>
      </c>
      <c r="T25" s="113">
        <f t="shared" si="6"/>
        <v>547557993</v>
      </c>
      <c r="U25" s="100">
        <f t="shared" si="7"/>
        <v>0.19827845027924001</v>
      </c>
      <c r="V25" s="111">
        <v>0</v>
      </c>
      <c r="W25" s="113">
        <v>0</v>
      </c>
      <c r="X25" s="113">
        <f t="shared" si="8"/>
        <v>0</v>
      </c>
      <c r="Y25" s="100">
        <f t="shared" si="9"/>
        <v>0</v>
      </c>
      <c r="Z25" s="72">
        <f t="shared" si="10"/>
        <v>1677887291</v>
      </c>
      <c r="AA25" s="73">
        <f t="shared" si="11"/>
        <v>139009650</v>
      </c>
      <c r="AB25" s="73">
        <f t="shared" si="12"/>
        <v>1816896941</v>
      </c>
      <c r="AC25" s="100">
        <f t="shared" si="13"/>
        <v>0.6579239357000343</v>
      </c>
      <c r="AD25" s="72">
        <v>1526861670</v>
      </c>
      <c r="AE25" s="73">
        <v>157404686</v>
      </c>
      <c r="AF25" s="73">
        <f t="shared" si="14"/>
        <v>1684266356</v>
      </c>
      <c r="AG25" s="73">
        <v>2777656108</v>
      </c>
      <c r="AH25" s="73">
        <v>2777656108</v>
      </c>
      <c r="AI25" s="73">
        <v>507652854</v>
      </c>
      <c r="AJ25" s="100">
        <f t="shared" si="15"/>
        <v>0.18276303266552535</v>
      </c>
      <c r="AK25" s="100">
        <f t="shared" si="16"/>
        <v>-0.67489821841457</v>
      </c>
      <c r="AL25" s="12"/>
      <c r="AM25" s="12"/>
      <c r="AN25" s="12"/>
      <c r="AO25" s="12"/>
    </row>
    <row r="26" spans="1:41" s="13" customFormat="1" ht="12.75">
      <c r="A26" s="29"/>
      <c r="B26" s="38" t="s">
        <v>91</v>
      </c>
      <c r="C26" s="39" t="s">
        <v>92</v>
      </c>
      <c r="D26" s="72">
        <v>1887463397</v>
      </c>
      <c r="E26" s="73">
        <v>375750311</v>
      </c>
      <c r="F26" s="75">
        <f t="shared" si="0"/>
        <v>2263213708</v>
      </c>
      <c r="G26" s="72">
        <v>1827463992</v>
      </c>
      <c r="H26" s="73">
        <v>454464012</v>
      </c>
      <c r="I26" s="75">
        <f t="shared" si="1"/>
        <v>2281928004</v>
      </c>
      <c r="J26" s="72">
        <v>289675730</v>
      </c>
      <c r="K26" s="73">
        <v>63649061</v>
      </c>
      <c r="L26" s="73">
        <f t="shared" si="2"/>
        <v>353324791</v>
      </c>
      <c r="M26" s="100">
        <f t="shared" si="3"/>
        <v>0.15611640639638613</v>
      </c>
      <c r="N26" s="111">
        <v>370239554</v>
      </c>
      <c r="O26" s="112">
        <v>83362230</v>
      </c>
      <c r="P26" s="113">
        <f t="shared" si="4"/>
        <v>453601784</v>
      </c>
      <c r="Q26" s="100">
        <f t="shared" si="5"/>
        <v>0.20042375247048477</v>
      </c>
      <c r="R26" s="111">
        <v>328222587</v>
      </c>
      <c r="S26" s="113">
        <v>60671242</v>
      </c>
      <c r="T26" s="113">
        <f t="shared" si="6"/>
        <v>388893829</v>
      </c>
      <c r="U26" s="100">
        <f t="shared" si="7"/>
        <v>0.17042335617876925</v>
      </c>
      <c r="V26" s="111">
        <v>0</v>
      </c>
      <c r="W26" s="113">
        <v>0</v>
      </c>
      <c r="X26" s="113">
        <f t="shared" si="8"/>
        <v>0</v>
      </c>
      <c r="Y26" s="100">
        <f t="shared" si="9"/>
        <v>0</v>
      </c>
      <c r="Z26" s="72">
        <f t="shared" si="10"/>
        <v>988137871</v>
      </c>
      <c r="AA26" s="73">
        <f t="shared" si="11"/>
        <v>207682533</v>
      </c>
      <c r="AB26" s="73">
        <f t="shared" si="12"/>
        <v>1195820404</v>
      </c>
      <c r="AC26" s="100">
        <f t="shared" si="13"/>
        <v>0.5240394972601423</v>
      </c>
      <c r="AD26" s="72">
        <v>1012442226</v>
      </c>
      <c r="AE26" s="73">
        <v>273637778</v>
      </c>
      <c r="AF26" s="73">
        <f t="shared" si="14"/>
        <v>1286080004</v>
      </c>
      <c r="AG26" s="73">
        <v>2366523251</v>
      </c>
      <c r="AH26" s="73">
        <v>2366523251</v>
      </c>
      <c r="AI26" s="73">
        <v>457302829</v>
      </c>
      <c r="AJ26" s="100">
        <f t="shared" si="15"/>
        <v>0.1932382573493676</v>
      </c>
      <c r="AK26" s="100">
        <f t="shared" si="16"/>
        <v>-0.6976130351218803</v>
      </c>
      <c r="AL26" s="12"/>
      <c r="AM26" s="12"/>
      <c r="AN26" s="12"/>
      <c r="AO26" s="12"/>
    </row>
    <row r="27" spans="1:41" s="13" customFormat="1" ht="12.75">
      <c r="A27" s="29"/>
      <c r="B27" s="40" t="s">
        <v>93</v>
      </c>
      <c r="C27" s="39" t="s">
        <v>94</v>
      </c>
      <c r="D27" s="72">
        <v>2379689082</v>
      </c>
      <c r="E27" s="73">
        <v>387975213</v>
      </c>
      <c r="F27" s="75">
        <f t="shared" si="0"/>
        <v>2767664295</v>
      </c>
      <c r="G27" s="72">
        <v>2318621292</v>
      </c>
      <c r="H27" s="73">
        <v>282314926</v>
      </c>
      <c r="I27" s="75">
        <f t="shared" si="1"/>
        <v>2600936218</v>
      </c>
      <c r="J27" s="72">
        <v>389389826</v>
      </c>
      <c r="K27" s="73">
        <v>19126858</v>
      </c>
      <c r="L27" s="73">
        <f t="shared" si="2"/>
        <v>408516684</v>
      </c>
      <c r="M27" s="100">
        <f t="shared" si="3"/>
        <v>0.14760340867135405</v>
      </c>
      <c r="N27" s="111">
        <v>504762448</v>
      </c>
      <c r="O27" s="112">
        <v>45579556</v>
      </c>
      <c r="P27" s="113">
        <f t="shared" si="4"/>
        <v>550342004</v>
      </c>
      <c r="Q27" s="100">
        <f t="shared" si="5"/>
        <v>0.1988470946401395</v>
      </c>
      <c r="R27" s="111">
        <v>477220553</v>
      </c>
      <c r="S27" s="113">
        <v>26649611</v>
      </c>
      <c r="T27" s="113">
        <f t="shared" si="6"/>
        <v>503870164</v>
      </c>
      <c r="U27" s="100">
        <f t="shared" si="7"/>
        <v>0.19372645915456277</v>
      </c>
      <c r="V27" s="111">
        <v>0</v>
      </c>
      <c r="W27" s="113">
        <v>0</v>
      </c>
      <c r="X27" s="113">
        <f t="shared" si="8"/>
        <v>0</v>
      </c>
      <c r="Y27" s="100">
        <f t="shared" si="9"/>
        <v>0</v>
      </c>
      <c r="Z27" s="72">
        <f t="shared" si="10"/>
        <v>1371372827</v>
      </c>
      <c r="AA27" s="73">
        <f t="shared" si="11"/>
        <v>91356025</v>
      </c>
      <c r="AB27" s="73">
        <f t="shared" si="12"/>
        <v>1462728852</v>
      </c>
      <c r="AC27" s="100">
        <f t="shared" si="13"/>
        <v>0.5623855140610757</v>
      </c>
      <c r="AD27" s="72">
        <v>1341368464</v>
      </c>
      <c r="AE27" s="73">
        <v>91515993</v>
      </c>
      <c r="AF27" s="73">
        <f t="shared" si="14"/>
        <v>1432884457</v>
      </c>
      <c r="AG27" s="73">
        <v>2614779375</v>
      </c>
      <c r="AH27" s="73">
        <v>2614779375</v>
      </c>
      <c r="AI27" s="73">
        <v>472073582</v>
      </c>
      <c r="AJ27" s="100">
        <f t="shared" si="15"/>
        <v>0.18054050238942243</v>
      </c>
      <c r="AK27" s="100">
        <f t="shared" si="16"/>
        <v>-0.6483525510110268</v>
      </c>
      <c r="AL27" s="12"/>
      <c r="AM27" s="12"/>
      <c r="AN27" s="12"/>
      <c r="AO27" s="12"/>
    </row>
    <row r="28" spans="1:41" s="13" customFormat="1" ht="12.75">
      <c r="A28" s="41"/>
      <c r="B28" s="42" t="s">
        <v>614</v>
      </c>
      <c r="C28" s="41"/>
      <c r="D28" s="76">
        <f>SUM(D9:D27)</f>
        <v>61037729675</v>
      </c>
      <c r="E28" s="77">
        <f>SUM(E9:E27)</f>
        <v>7184403063</v>
      </c>
      <c r="F28" s="78">
        <f t="shared" si="0"/>
        <v>68222132738</v>
      </c>
      <c r="G28" s="76">
        <f>SUM(G9:G27)</f>
        <v>62243624710</v>
      </c>
      <c r="H28" s="77">
        <f>SUM(H9:H27)</f>
        <v>7839355033</v>
      </c>
      <c r="I28" s="78">
        <f t="shared" si="1"/>
        <v>70082979743</v>
      </c>
      <c r="J28" s="76">
        <f>SUM(J9:J27)</f>
        <v>16439538250</v>
      </c>
      <c r="K28" s="77">
        <f>SUM(K9:K27)</f>
        <v>2168987614</v>
      </c>
      <c r="L28" s="77">
        <f t="shared" si="2"/>
        <v>18608525864</v>
      </c>
      <c r="M28" s="101">
        <f t="shared" si="3"/>
        <v>0.2727637662027381</v>
      </c>
      <c r="N28" s="114">
        <f>SUM(N9:N27)</f>
        <v>12408588197</v>
      </c>
      <c r="O28" s="115">
        <f>SUM(O9:O27)</f>
        <v>1500384483</v>
      </c>
      <c r="P28" s="116">
        <f t="shared" si="4"/>
        <v>13908972680</v>
      </c>
      <c r="Q28" s="101">
        <f t="shared" si="5"/>
        <v>0.2038777171246751</v>
      </c>
      <c r="R28" s="114">
        <f>SUM(R9:R27)</f>
        <v>21367020519</v>
      </c>
      <c r="S28" s="116">
        <f>SUM(S9:S27)</f>
        <v>1228799962</v>
      </c>
      <c r="T28" s="116">
        <f t="shared" si="6"/>
        <v>22595820481</v>
      </c>
      <c r="U28" s="101">
        <f t="shared" si="7"/>
        <v>0.3224152363934969</v>
      </c>
      <c r="V28" s="114">
        <f>SUM(V9:V27)</f>
        <v>0</v>
      </c>
      <c r="W28" s="116">
        <f>SUM(W9:W27)</f>
        <v>0</v>
      </c>
      <c r="X28" s="116">
        <f t="shared" si="8"/>
        <v>0</v>
      </c>
      <c r="Y28" s="101">
        <f t="shared" si="9"/>
        <v>0</v>
      </c>
      <c r="Z28" s="76">
        <f t="shared" si="10"/>
        <v>50215146966</v>
      </c>
      <c r="AA28" s="77">
        <f t="shared" si="11"/>
        <v>4898172059</v>
      </c>
      <c r="AB28" s="77">
        <f t="shared" si="12"/>
        <v>55113319025</v>
      </c>
      <c r="AC28" s="101">
        <f t="shared" si="13"/>
        <v>0.7864009097088199</v>
      </c>
      <c r="AD28" s="76">
        <f>SUM(AD9:AD27)</f>
        <v>31417806848</v>
      </c>
      <c r="AE28" s="77">
        <f>SUM(AE9:AE27)</f>
        <v>3603105448</v>
      </c>
      <c r="AF28" s="77">
        <f t="shared" si="14"/>
        <v>35020912296</v>
      </c>
      <c r="AG28" s="77">
        <f>SUM(AG9:AG27)</f>
        <v>67850383883</v>
      </c>
      <c r="AH28" s="77">
        <f>SUM(AH9:AH27)</f>
        <v>67850383883</v>
      </c>
      <c r="AI28" s="77">
        <f>SUM(AI9:AI27)</f>
        <v>11845424506</v>
      </c>
      <c r="AJ28" s="101">
        <f t="shared" si="15"/>
        <v>0.17458153997221357</v>
      </c>
      <c r="AK28" s="101">
        <f t="shared" si="16"/>
        <v>-0.35479063794746324</v>
      </c>
      <c r="AL28" s="12"/>
      <c r="AM28" s="12"/>
      <c r="AN28" s="12"/>
      <c r="AO28" s="12"/>
    </row>
    <row r="29" spans="1:41" s="13" customFormat="1" ht="12.75" customHeight="1">
      <c r="A29" s="43"/>
      <c r="B29" s="44"/>
      <c r="C29" s="45"/>
      <c r="D29" s="79"/>
      <c r="E29" s="80"/>
      <c r="F29" s="81"/>
      <c r="G29" s="79"/>
      <c r="H29" s="80"/>
      <c r="I29" s="81"/>
      <c r="J29" s="82"/>
      <c r="K29" s="80"/>
      <c r="L29" s="81"/>
      <c r="M29" s="102"/>
      <c r="N29" s="82"/>
      <c r="O29" s="81"/>
      <c r="P29" s="80"/>
      <c r="Q29" s="102"/>
      <c r="R29" s="82"/>
      <c r="S29" s="80"/>
      <c r="T29" s="80"/>
      <c r="U29" s="102"/>
      <c r="V29" s="82"/>
      <c r="W29" s="80"/>
      <c r="X29" s="80"/>
      <c r="Y29" s="102"/>
      <c r="Z29" s="82"/>
      <c r="AA29" s="80"/>
      <c r="AB29" s="81"/>
      <c r="AC29" s="102"/>
      <c r="AD29" s="82"/>
      <c r="AE29" s="80"/>
      <c r="AF29" s="80"/>
      <c r="AG29" s="80"/>
      <c r="AH29" s="80"/>
      <c r="AI29" s="80"/>
      <c r="AJ29" s="102"/>
      <c r="AK29" s="102"/>
      <c r="AL29" s="12"/>
      <c r="AM29" s="12"/>
      <c r="AN29" s="12"/>
      <c r="AO29" s="12"/>
    </row>
    <row r="30" spans="1:41" s="13" customFormat="1" ht="12.75">
      <c r="A30" s="12"/>
      <c r="B30" s="46"/>
      <c r="C30" s="12"/>
      <c r="D30" s="83"/>
      <c r="E30" s="83"/>
      <c r="F30" s="83"/>
      <c r="G30" s="83"/>
      <c r="H30" s="83"/>
      <c r="I30" s="83"/>
      <c r="J30" s="83"/>
      <c r="K30" s="83"/>
      <c r="L30" s="83"/>
      <c r="M30" s="103"/>
      <c r="N30" s="83"/>
      <c r="O30" s="83"/>
      <c r="P30" s="83"/>
      <c r="Q30" s="103"/>
      <c r="R30" s="83"/>
      <c r="S30" s="83"/>
      <c r="T30" s="83"/>
      <c r="U30" s="103"/>
      <c r="V30" s="83"/>
      <c r="W30" s="83"/>
      <c r="X30" s="83"/>
      <c r="Y30" s="103"/>
      <c r="Z30" s="83"/>
      <c r="AA30" s="83"/>
      <c r="AB30" s="83"/>
      <c r="AC30" s="103"/>
      <c r="AD30" s="83"/>
      <c r="AE30" s="83"/>
      <c r="AF30" s="83"/>
      <c r="AG30" s="83"/>
      <c r="AH30" s="83"/>
      <c r="AI30" s="83"/>
      <c r="AJ30" s="103"/>
      <c r="AK30" s="103"/>
      <c r="AL30" s="12"/>
      <c r="AM30" s="12"/>
      <c r="AN30" s="12"/>
      <c r="AO30" s="1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21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40</v>
      </c>
      <c r="C9" s="64" t="s">
        <v>41</v>
      </c>
      <c r="D9" s="85">
        <v>7506952648</v>
      </c>
      <c r="E9" s="86">
        <v>1660238597</v>
      </c>
      <c r="F9" s="87">
        <f>$D9+$E9</f>
        <v>9167191245</v>
      </c>
      <c r="G9" s="85">
        <v>7724908565</v>
      </c>
      <c r="H9" s="86">
        <v>2035750740</v>
      </c>
      <c r="I9" s="87">
        <f>$G9+$H9</f>
        <v>9760659305</v>
      </c>
      <c r="J9" s="85">
        <v>1961566455</v>
      </c>
      <c r="K9" s="86">
        <v>104150421</v>
      </c>
      <c r="L9" s="88">
        <f>$J9+$K9</f>
        <v>2065716876</v>
      </c>
      <c r="M9" s="105">
        <f>IF($F9=0,0,$L9/$F9)</f>
        <v>0.22533803656890983</v>
      </c>
      <c r="N9" s="85">
        <v>1912644644</v>
      </c>
      <c r="O9" s="86">
        <v>422151844</v>
      </c>
      <c r="P9" s="88">
        <f>$N9+$O9</f>
        <v>2334796488</v>
      </c>
      <c r="Q9" s="105">
        <f>IF($F9=0,0,$P9/$F9)</f>
        <v>0.25469049631461027</v>
      </c>
      <c r="R9" s="85">
        <v>1776932943</v>
      </c>
      <c r="S9" s="86">
        <v>210756826</v>
      </c>
      <c r="T9" s="88">
        <f>$R9+$S9</f>
        <v>1987689769</v>
      </c>
      <c r="U9" s="105">
        <f>IF($I9=0,0,$T9/$I9)</f>
        <v>0.20364298218889632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5651144042</v>
      </c>
      <c r="AA9" s="88">
        <f>$K9+$O9+$S9</f>
        <v>737059091</v>
      </c>
      <c r="AB9" s="88">
        <f>$Z9+$AA9</f>
        <v>6388203133</v>
      </c>
      <c r="AC9" s="105">
        <f>IF($I9=0,0,$AB9/$I9)</f>
        <v>0.6544847979406039</v>
      </c>
      <c r="AD9" s="85">
        <v>5712487577</v>
      </c>
      <c r="AE9" s="86">
        <v>829480960</v>
      </c>
      <c r="AF9" s="88">
        <f>$AD9+$AE9</f>
        <v>6541968537</v>
      </c>
      <c r="AG9" s="86">
        <v>8879510700</v>
      </c>
      <c r="AH9" s="86">
        <v>8879510700</v>
      </c>
      <c r="AI9" s="126">
        <v>2102491444</v>
      </c>
      <c r="AJ9" s="127">
        <f>IF($AH9=0,0,$AI9/$AH9)</f>
        <v>0.23678010140806519</v>
      </c>
      <c r="AK9" s="128">
        <f>IF($AF9=0,0,(($T9/$AF9)-1))</f>
        <v>-0.6961633554551594</v>
      </c>
    </row>
    <row r="10" spans="1:37" ht="12.75">
      <c r="A10" s="62" t="s">
        <v>95</v>
      </c>
      <c r="B10" s="63" t="s">
        <v>52</v>
      </c>
      <c r="C10" s="64" t="s">
        <v>53</v>
      </c>
      <c r="D10" s="85">
        <v>0</v>
      </c>
      <c r="E10" s="86">
        <v>0</v>
      </c>
      <c r="F10" s="87">
        <f aca="true" t="shared" si="0" ref="F10:F55">$D10+$E10</f>
        <v>0</v>
      </c>
      <c r="G10" s="85">
        <v>0</v>
      </c>
      <c r="H10" s="86">
        <v>0</v>
      </c>
      <c r="I10" s="87">
        <f aca="true" t="shared" si="1" ref="I10:I55">$G10+$H10</f>
        <v>0</v>
      </c>
      <c r="J10" s="85">
        <v>0</v>
      </c>
      <c r="K10" s="86">
        <v>0</v>
      </c>
      <c r="L10" s="88">
        <f aca="true" t="shared" si="2" ref="L10:L55">$J10+$K10</f>
        <v>0</v>
      </c>
      <c r="M10" s="105">
        <f aca="true" t="shared" si="3" ref="M10:M55">IF($F10=0,0,$L10/$F10)</f>
        <v>0</v>
      </c>
      <c r="N10" s="85">
        <v>0</v>
      </c>
      <c r="O10" s="86">
        <v>0</v>
      </c>
      <c r="P10" s="88">
        <f aca="true" t="shared" si="4" ref="P10:P55">$N10+$O10</f>
        <v>0</v>
      </c>
      <c r="Q10" s="105">
        <f aca="true" t="shared" si="5" ref="Q10:Q55">IF($F10=0,0,$P10/$F10)</f>
        <v>0</v>
      </c>
      <c r="R10" s="85">
        <v>0</v>
      </c>
      <c r="S10" s="86">
        <v>0</v>
      </c>
      <c r="T10" s="88">
        <f aca="true" t="shared" si="6" ref="T10:T55">$R10+$S10</f>
        <v>0</v>
      </c>
      <c r="U10" s="105">
        <f aca="true" t="shared" si="7" ref="U10:U55">IF($I10=0,0,$T10/$I10)</f>
        <v>0</v>
      </c>
      <c r="V10" s="85">
        <v>0</v>
      </c>
      <c r="W10" s="86">
        <v>0</v>
      </c>
      <c r="X10" s="88">
        <f aca="true" t="shared" si="8" ref="X10:X55">$V10+$W10</f>
        <v>0</v>
      </c>
      <c r="Y10" s="105">
        <f aca="true" t="shared" si="9" ref="Y10:Y55">IF($I10=0,0,$X10/$I10)</f>
        <v>0</v>
      </c>
      <c r="Z10" s="125">
        <f aca="true" t="shared" si="10" ref="Z10:Z55">$J10+$N10+$R10</f>
        <v>0</v>
      </c>
      <c r="AA10" s="88">
        <f aca="true" t="shared" si="11" ref="AA10:AA55">$K10+$O10+$S10</f>
        <v>0</v>
      </c>
      <c r="AB10" s="88">
        <f aca="true" t="shared" si="12" ref="AB10:AB55">$Z10+$AA10</f>
        <v>0</v>
      </c>
      <c r="AC10" s="105">
        <f aca="true" t="shared" si="13" ref="AC10:AC55">IF($I10=0,0,$AB10/$I10)</f>
        <v>0</v>
      </c>
      <c r="AD10" s="85">
        <v>1911541123</v>
      </c>
      <c r="AE10" s="86">
        <v>3492902436</v>
      </c>
      <c r="AF10" s="88">
        <f aca="true" t="shared" si="14" ref="AF10:AF55">$AD10+$AE10</f>
        <v>5404443559</v>
      </c>
      <c r="AG10" s="86">
        <v>13351267467</v>
      </c>
      <c r="AH10" s="86">
        <v>13351267467</v>
      </c>
      <c r="AI10" s="126">
        <v>1808988845</v>
      </c>
      <c r="AJ10" s="127">
        <f aca="true" t="shared" si="15" ref="AJ10:AJ55">IF($AH10=0,0,$AI10/$AH10)</f>
        <v>0.13549191861156504</v>
      </c>
      <c r="AK10" s="128">
        <f aca="true" t="shared" si="16" ref="AK10:AK55">IF($AF10=0,0,(($T10/$AF10)-1))</f>
        <v>-1</v>
      </c>
    </row>
    <row r="11" spans="1:37" ht="16.5">
      <c r="A11" s="65"/>
      <c r="B11" s="66" t="s">
        <v>96</v>
      </c>
      <c r="C11" s="67"/>
      <c r="D11" s="89">
        <f>SUM(D9:D10)</f>
        <v>7506952648</v>
      </c>
      <c r="E11" s="90">
        <f>SUM(E9:E10)</f>
        <v>1660238597</v>
      </c>
      <c r="F11" s="91">
        <f t="shared" si="0"/>
        <v>9167191245</v>
      </c>
      <c r="G11" s="89">
        <f>SUM(G9:G10)</f>
        <v>7724908565</v>
      </c>
      <c r="H11" s="90">
        <f>SUM(H9:H10)</f>
        <v>2035750740</v>
      </c>
      <c r="I11" s="91">
        <f t="shared" si="1"/>
        <v>9760659305</v>
      </c>
      <c r="J11" s="89">
        <f>SUM(J9:J10)</f>
        <v>1961566455</v>
      </c>
      <c r="K11" s="90">
        <f>SUM(K9:K10)</f>
        <v>104150421</v>
      </c>
      <c r="L11" s="90">
        <f t="shared" si="2"/>
        <v>2065716876</v>
      </c>
      <c r="M11" s="106">
        <f t="shared" si="3"/>
        <v>0.22533803656890983</v>
      </c>
      <c r="N11" s="89">
        <f>SUM(N9:N10)</f>
        <v>1912644644</v>
      </c>
      <c r="O11" s="90">
        <f>SUM(O9:O10)</f>
        <v>422151844</v>
      </c>
      <c r="P11" s="90">
        <f t="shared" si="4"/>
        <v>2334796488</v>
      </c>
      <c r="Q11" s="106">
        <f t="shared" si="5"/>
        <v>0.25469049631461027</v>
      </c>
      <c r="R11" s="89">
        <f>SUM(R9:R10)</f>
        <v>1776932943</v>
      </c>
      <c r="S11" s="90">
        <f>SUM(S9:S10)</f>
        <v>210756826</v>
      </c>
      <c r="T11" s="90">
        <f t="shared" si="6"/>
        <v>1987689769</v>
      </c>
      <c r="U11" s="106">
        <f t="shared" si="7"/>
        <v>0.20364298218889632</v>
      </c>
      <c r="V11" s="89">
        <f>SUM(V9:V10)</f>
        <v>0</v>
      </c>
      <c r="W11" s="90">
        <f>SUM(W9:W10)</f>
        <v>0</v>
      </c>
      <c r="X11" s="90">
        <f t="shared" si="8"/>
        <v>0</v>
      </c>
      <c r="Y11" s="106">
        <f t="shared" si="9"/>
        <v>0</v>
      </c>
      <c r="Z11" s="89">
        <f t="shared" si="10"/>
        <v>5651144042</v>
      </c>
      <c r="AA11" s="90">
        <f t="shared" si="11"/>
        <v>737059091</v>
      </c>
      <c r="AB11" s="90">
        <f t="shared" si="12"/>
        <v>6388203133</v>
      </c>
      <c r="AC11" s="106">
        <f t="shared" si="13"/>
        <v>0.6544847979406039</v>
      </c>
      <c r="AD11" s="89">
        <f>SUM(AD9:AD10)</f>
        <v>7624028700</v>
      </c>
      <c r="AE11" s="90">
        <f>SUM(AE9:AE10)</f>
        <v>4322383396</v>
      </c>
      <c r="AF11" s="90">
        <f t="shared" si="14"/>
        <v>11946412096</v>
      </c>
      <c r="AG11" s="90">
        <f>SUM(AG9:AG10)</f>
        <v>22230778167</v>
      </c>
      <c r="AH11" s="90">
        <f>SUM(AH9:AH10)</f>
        <v>22230778167</v>
      </c>
      <c r="AI11" s="91">
        <f>SUM(AI9:AI10)</f>
        <v>3911480289</v>
      </c>
      <c r="AJ11" s="129">
        <f t="shared" si="15"/>
        <v>0.1759488696084563</v>
      </c>
      <c r="AK11" s="130">
        <f t="shared" si="16"/>
        <v>-0.8336161725355569</v>
      </c>
    </row>
    <row r="12" spans="1:37" ht="12.75">
      <c r="A12" s="62" t="s">
        <v>97</v>
      </c>
      <c r="B12" s="63" t="s">
        <v>98</v>
      </c>
      <c r="C12" s="64" t="s">
        <v>99</v>
      </c>
      <c r="D12" s="85">
        <v>436709981</v>
      </c>
      <c r="E12" s="86">
        <v>59820250</v>
      </c>
      <c r="F12" s="87">
        <f t="shared" si="0"/>
        <v>496530231</v>
      </c>
      <c r="G12" s="85">
        <v>500925437</v>
      </c>
      <c r="H12" s="86">
        <v>49903250</v>
      </c>
      <c r="I12" s="87">
        <f t="shared" si="1"/>
        <v>550828687</v>
      </c>
      <c r="J12" s="85">
        <v>100214058</v>
      </c>
      <c r="K12" s="86">
        <v>4881670</v>
      </c>
      <c r="L12" s="88">
        <f t="shared" si="2"/>
        <v>105095728</v>
      </c>
      <c r="M12" s="105">
        <f t="shared" si="3"/>
        <v>0.21166028056003705</v>
      </c>
      <c r="N12" s="85">
        <v>98860490</v>
      </c>
      <c r="O12" s="86">
        <v>9544636</v>
      </c>
      <c r="P12" s="88">
        <f t="shared" si="4"/>
        <v>108405126</v>
      </c>
      <c r="Q12" s="105">
        <f t="shared" si="5"/>
        <v>0.2183253289163777</v>
      </c>
      <c r="R12" s="85">
        <v>129108383</v>
      </c>
      <c r="S12" s="86">
        <v>8788298</v>
      </c>
      <c r="T12" s="88">
        <f t="shared" si="6"/>
        <v>137896681</v>
      </c>
      <c r="U12" s="105">
        <f t="shared" si="7"/>
        <v>0.2503440439005313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328182931</v>
      </c>
      <c r="AA12" s="88">
        <f t="shared" si="11"/>
        <v>23214604</v>
      </c>
      <c r="AB12" s="88">
        <f t="shared" si="12"/>
        <v>351397535</v>
      </c>
      <c r="AC12" s="105">
        <f t="shared" si="13"/>
        <v>0.637943417424082</v>
      </c>
      <c r="AD12" s="85">
        <v>286467308</v>
      </c>
      <c r="AE12" s="86">
        <v>28118786</v>
      </c>
      <c r="AF12" s="88">
        <f t="shared" si="14"/>
        <v>314586094</v>
      </c>
      <c r="AG12" s="86">
        <v>425106294</v>
      </c>
      <c r="AH12" s="86">
        <v>425106294</v>
      </c>
      <c r="AI12" s="126">
        <v>118615797</v>
      </c>
      <c r="AJ12" s="127">
        <f t="shared" si="15"/>
        <v>0.2790262075018819</v>
      </c>
      <c r="AK12" s="128">
        <f t="shared" si="16"/>
        <v>-0.5616567813070593</v>
      </c>
    </row>
    <row r="13" spans="1:37" ht="12.75">
      <c r="A13" s="62" t="s">
        <v>97</v>
      </c>
      <c r="B13" s="63" t="s">
        <v>100</v>
      </c>
      <c r="C13" s="64" t="s">
        <v>101</v>
      </c>
      <c r="D13" s="85">
        <v>306173855</v>
      </c>
      <c r="E13" s="86">
        <v>37580350</v>
      </c>
      <c r="F13" s="87">
        <f t="shared" si="0"/>
        <v>343754205</v>
      </c>
      <c r="G13" s="85">
        <v>322718147</v>
      </c>
      <c r="H13" s="86">
        <v>35365076</v>
      </c>
      <c r="I13" s="87">
        <f t="shared" si="1"/>
        <v>358083223</v>
      </c>
      <c r="J13" s="85">
        <v>73812991</v>
      </c>
      <c r="K13" s="86">
        <v>6754889</v>
      </c>
      <c r="L13" s="88">
        <f t="shared" si="2"/>
        <v>80567880</v>
      </c>
      <c r="M13" s="105">
        <f t="shared" si="3"/>
        <v>0.23437642020989968</v>
      </c>
      <c r="N13" s="85">
        <v>71094961</v>
      </c>
      <c r="O13" s="86">
        <v>10606188</v>
      </c>
      <c r="P13" s="88">
        <f t="shared" si="4"/>
        <v>81701149</v>
      </c>
      <c r="Q13" s="105">
        <f t="shared" si="5"/>
        <v>0.2376731624272058</v>
      </c>
      <c r="R13" s="85">
        <v>81540655</v>
      </c>
      <c r="S13" s="86">
        <v>2403825</v>
      </c>
      <c r="T13" s="88">
        <f t="shared" si="6"/>
        <v>83944480</v>
      </c>
      <c r="U13" s="105">
        <f t="shared" si="7"/>
        <v>0.23442729122218608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226448607</v>
      </c>
      <c r="AA13" s="88">
        <f t="shared" si="11"/>
        <v>19764902</v>
      </c>
      <c r="AB13" s="88">
        <f t="shared" si="12"/>
        <v>246213509</v>
      </c>
      <c r="AC13" s="105">
        <f t="shared" si="13"/>
        <v>0.6875873908228312</v>
      </c>
      <c r="AD13" s="85">
        <v>194663410</v>
      </c>
      <c r="AE13" s="86">
        <v>23836560</v>
      </c>
      <c r="AF13" s="88">
        <f t="shared" si="14"/>
        <v>218499970</v>
      </c>
      <c r="AG13" s="86">
        <v>310506040</v>
      </c>
      <c r="AH13" s="86">
        <v>310506040</v>
      </c>
      <c r="AI13" s="126">
        <v>62182585</v>
      </c>
      <c r="AJ13" s="127">
        <f t="shared" si="15"/>
        <v>0.20026207863782616</v>
      </c>
      <c r="AK13" s="128">
        <f t="shared" si="16"/>
        <v>-0.6158146840935492</v>
      </c>
    </row>
    <row r="14" spans="1:37" ht="12.75">
      <c r="A14" s="62" t="s">
        <v>97</v>
      </c>
      <c r="B14" s="63" t="s">
        <v>102</v>
      </c>
      <c r="C14" s="64" t="s">
        <v>103</v>
      </c>
      <c r="D14" s="85">
        <v>501397536</v>
      </c>
      <c r="E14" s="86">
        <v>41260672</v>
      </c>
      <c r="F14" s="87">
        <f t="shared" si="0"/>
        <v>542658208</v>
      </c>
      <c r="G14" s="85">
        <v>505397536</v>
      </c>
      <c r="H14" s="86">
        <v>66686608</v>
      </c>
      <c r="I14" s="87">
        <f t="shared" si="1"/>
        <v>572084144</v>
      </c>
      <c r="J14" s="85">
        <v>64262613</v>
      </c>
      <c r="K14" s="86">
        <v>12102578</v>
      </c>
      <c r="L14" s="88">
        <f t="shared" si="2"/>
        <v>76365191</v>
      </c>
      <c r="M14" s="105">
        <f t="shared" si="3"/>
        <v>0.14072428993831787</v>
      </c>
      <c r="N14" s="85">
        <v>107766314</v>
      </c>
      <c r="O14" s="86">
        <v>9107122</v>
      </c>
      <c r="P14" s="88">
        <f t="shared" si="4"/>
        <v>116873436</v>
      </c>
      <c r="Q14" s="105">
        <f t="shared" si="5"/>
        <v>0.21537209661076387</v>
      </c>
      <c r="R14" s="85">
        <v>126088074</v>
      </c>
      <c r="S14" s="86">
        <v>8639999</v>
      </c>
      <c r="T14" s="88">
        <f t="shared" si="6"/>
        <v>134728073</v>
      </c>
      <c r="U14" s="105">
        <f t="shared" si="7"/>
        <v>0.2355039453776576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298117001</v>
      </c>
      <c r="AA14" s="88">
        <f t="shared" si="11"/>
        <v>29849699</v>
      </c>
      <c r="AB14" s="88">
        <f t="shared" si="12"/>
        <v>327966700</v>
      </c>
      <c r="AC14" s="105">
        <f t="shared" si="13"/>
        <v>0.5732840237571766</v>
      </c>
      <c r="AD14" s="85">
        <v>263952898</v>
      </c>
      <c r="AE14" s="86">
        <v>32484664</v>
      </c>
      <c r="AF14" s="88">
        <f t="shared" si="14"/>
        <v>296437562</v>
      </c>
      <c r="AG14" s="86">
        <v>523128209</v>
      </c>
      <c r="AH14" s="86">
        <v>523128209</v>
      </c>
      <c r="AI14" s="126">
        <v>80049139</v>
      </c>
      <c r="AJ14" s="127">
        <f t="shared" si="15"/>
        <v>0.15302011557170683</v>
      </c>
      <c r="AK14" s="128">
        <f t="shared" si="16"/>
        <v>-0.5455094418837516</v>
      </c>
    </row>
    <row r="15" spans="1:37" ht="12.75">
      <c r="A15" s="62" t="s">
        <v>97</v>
      </c>
      <c r="B15" s="63" t="s">
        <v>104</v>
      </c>
      <c r="C15" s="64" t="s">
        <v>105</v>
      </c>
      <c r="D15" s="85">
        <v>429146336</v>
      </c>
      <c r="E15" s="86">
        <v>44318047</v>
      </c>
      <c r="F15" s="87">
        <f t="shared" si="0"/>
        <v>473464383</v>
      </c>
      <c r="G15" s="85">
        <v>448038599</v>
      </c>
      <c r="H15" s="86">
        <v>206574493</v>
      </c>
      <c r="I15" s="87">
        <f t="shared" si="1"/>
        <v>654613092</v>
      </c>
      <c r="J15" s="85">
        <v>74639234</v>
      </c>
      <c r="K15" s="86">
        <v>10939245</v>
      </c>
      <c r="L15" s="88">
        <f t="shared" si="2"/>
        <v>85578479</v>
      </c>
      <c r="M15" s="105">
        <f t="shared" si="3"/>
        <v>0.18074956020503868</v>
      </c>
      <c r="N15" s="85">
        <v>105038310</v>
      </c>
      <c r="O15" s="86">
        <v>31894916</v>
      </c>
      <c r="P15" s="88">
        <f t="shared" si="4"/>
        <v>136933226</v>
      </c>
      <c r="Q15" s="105">
        <f t="shared" si="5"/>
        <v>0.2892154741025155</v>
      </c>
      <c r="R15" s="85">
        <v>92513000</v>
      </c>
      <c r="S15" s="86">
        <v>56587095</v>
      </c>
      <c r="T15" s="88">
        <f t="shared" si="6"/>
        <v>149100095</v>
      </c>
      <c r="U15" s="105">
        <f t="shared" si="7"/>
        <v>0.22776827537082012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272190544</v>
      </c>
      <c r="AA15" s="88">
        <f t="shared" si="11"/>
        <v>99421256</v>
      </c>
      <c r="AB15" s="88">
        <f t="shared" si="12"/>
        <v>371611800</v>
      </c>
      <c r="AC15" s="105">
        <f t="shared" si="13"/>
        <v>0.5676815886230396</v>
      </c>
      <c r="AD15" s="85">
        <v>254548995</v>
      </c>
      <c r="AE15" s="86">
        <v>22166248</v>
      </c>
      <c r="AF15" s="88">
        <f t="shared" si="14"/>
        <v>276715243</v>
      </c>
      <c r="AG15" s="86">
        <v>447775646</v>
      </c>
      <c r="AH15" s="86">
        <v>447775646</v>
      </c>
      <c r="AI15" s="126">
        <v>90510325</v>
      </c>
      <c r="AJ15" s="127">
        <f t="shared" si="15"/>
        <v>0.2021332017686375</v>
      </c>
      <c r="AK15" s="128">
        <f t="shared" si="16"/>
        <v>-0.4611785986795097</v>
      </c>
    </row>
    <row r="16" spans="1:37" ht="12.75">
      <c r="A16" s="62" t="s">
        <v>97</v>
      </c>
      <c r="B16" s="63" t="s">
        <v>106</v>
      </c>
      <c r="C16" s="64" t="s">
        <v>107</v>
      </c>
      <c r="D16" s="85">
        <v>221748897</v>
      </c>
      <c r="E16" s="86">
        <v>45940000</v>
      </c>
      <c r="F16" s="87">
        <f t="shared" si="0"/>
        <v>267688897</v>
      </c>
      <c r="G16" s="85">
        <v>220583102</v>
      </c>
      <c r="H16" s="86">
        <v>42081660</v>
      </c>
      <c r="I16" s="87">
        <f t="shared" si="1"/>
        <v>262664762</v>
      </c>
      <c r="J16" s="85">
        <v>19692322</v>
      </c>
      <c r="K16" s="86">
        <v>4443585</v>
      </c>
      <c r="L16" s="88">
        <f t="shared" si="2"/>
        <v>24135907</v>
      </c>
      <c r="M16" s="105">
        <f t="shared" si="3"/>
        <v>0.09016401976507826</v>
      </c>
      <c r="N16" s="85">
        <v>24437855</v>
      </c>
      <c r="O16" s="86">
        <v>6591209</v>
      </c>
      <c r="P16" s="88">
        <f t="shared" si="4"/>
        <v>31029064</v>
      </c>
      <c r="Q16" s="105">
        <f t="shared" si="5"/>
        <v>0.1159146469941187</v>
      </c>
      <c r="R16" s="85">
        <v>135653740</v>
      </c>
      <c r="S16" s="86">
        <v>1395018679</v>
      </c>
      <c r="T16" s="88">
        <f t="shared" si="6"/>
        <v>1530672419</v>
      </c>
      <c r="U16" s="105">
        <f t="shared" si="7"/>
        <v>5.827475323850255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179783917</v>
      </c>
      <c r="AA16" s="88">
        <f t="shared" si="11"/>
        <v>1406053473</v>
      </c>
      <c r="AB16" s="88">
        <f t="shared" si="12"/>
        <v>1585837390</v>
      </c>
      <c r="AC16" s="105">
        <f t="shared" si="13"/>
        <v>6.03749577189193</v>
      </c>
      <c r="AD16" s="85">
        <v>100249802</v>
      </c>
      <c r="AE16" s="86">
        <v>44876098</v>
      </c>
      <c r="AF16" s="88">
        <f t="shared" si="14"/>
        <v>145125900</v>
      </c>
      <c r="AG16" s="86">
        <v>328809644</v>
      </c>
      <c r="AH16" s="86">
        <v>328809644</v>
      </c>
      <c r="AI16" s="126">
        <v>41661400</v>
      </c>
      <c r="AJ16" s="127">
        <f t="shared" si="15"/>
        <v>0.1267037045908544</v>
      </c>
      <c r="AK16" s="128">
        <f t="shared" si="16"/>
        <v>9.54720362802229</v>
      </c>
    </row>
    <row r="17" spans="1:37" ht="12.75">
      <c r="A17" s="62" t="s">
        <v>97</v>
      </c>
      <c r="B17" s="63" t="s">
        <v>108</v>
      </c>
      <c r="C17" s="64" t="s">
        <v>109</v>
      </c>
      <c r="D17" s="85">
        <v>996341838</v>
      </c>
      <c r="E17" s="86">
        <v>56912490</v>
      </c>
      <c r="F17" s="87">
        <f t="shared" si="0"/>
        <v>1053254328</v>
      </c>
      <c r="G17" s="85">
        <v>1037914677</v>
      </c>
      <c r="H17" s="86">
        <v>85163746</v>
      </c>
      <c r="I17" s="87">
        <f t="shared" si="1"/>
        <v>1123078423</v>
      </c>
      <c r="J17" s="85">
        <v>210026675</v>
      </c>
      <c r="K17" s="86">
        <v>3222774</v>
      </c>
      <c r="L17" s="88">
        <f t="shared" si="2"/>
        <v>213249449</v>
      </c>
      <c r="M17" s="105">
        <f t="shared" si="3"/>
        <v>0.20246719460904983</v>
      </c>
      <c r="N17" s="85">
        <v>213324654</v>
      </c>
      <c r="O17" s="86">
        <v>11871263</v>
      </c>
      <c r="P17" s="88">
        <f t="shared" si="4"/>
        <v>225195917</v>
      </c>
      <c r="Q17" s="105">
        <f t="shared" si="5"/>
        <v>0.213809628893355</v>
      </c>
      <c r="R17" s="85">
        <v>222275581</v>
      </c>
      <c r="S17" s="86">
        <v>19294764</v>
      </c>
      <c r="T17" s="88">
        <f t="shared" si="6"/>
        <v>241570345</v>
      </c>
      <c r="U17" s="105">
        <f t="shared" si="7"/>
        <v>0.21509659526243075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645626910</v>
      </c>
      <c r="AA17" s="88">
        <f t="shared" si="11"/>
        <v>34388801</v>
      </c>
      <c r="AB17" s="88">
        <f t="shared" si="12"/>
        <v>680015711</v>
      </c>
      <c r="AC17" s="105">
        <f t="shared" si="13"/>
        <v>0.6054926326369285</v>
      </c>
      <c r="AD17" s="85">
        <v>625573712</v>
      </c>
      <c r="AE17" s="86">
        <v>78706412</v>
      </c>
      <c r="AF17" s="88">
        <f t="shared" si="14"/>
        <v>704280124</v>
      </c>
      <c r="AG17" s="86">
        <v>990246967</v>
      </c>
      <c r="AH17" s="86">
        <v>990246967</v>
      </c>
      <c r="AI17" s="126">
        <v>235323888</v>
      </c>
      <c r="AJ17" s="127">
        <f t="shared" si="15"/>
        <v>0.23764161450847443</v>
      </c>
      <c r="AK17" s="128">
        <f t="shared" si="16"/>
        <v>-0.6569967875452921</v>
      </c>
    </row>
    <row r="18" spans="1:37" ht="12.75">
      <c r="A18" s="62" t="s">
        <v>97</v>
      </c>
      <c r="B18" s="63" t="s">
        <v>110</v>
      </c>
      <c r="C18" s="64" t="s">
        <v>111</v>
      </c>
      <c r="D18" s="85">
        <v>185535634</v>
      </c>
      <c r="E18" s="86">
        <v>25611500</v>
      </c>
      <c r="F18" s="87">
        <f t="shared" si="0"/>
        <v>211147134</v>
      </c>
      <c r="G18" s="85">
        <v>170014861</v>
      </c>
      <c r="H18" s="86">
        <v>29161842</v>
      </c>
      <c r="I18" s="87">
        <f t="shared" si="1"/>
        <v>199176703</v>
      </c>
      <c r="J18" s="85">
        <v>22146972</v>
      </c>
      <c r="K18" s="86">
        <v>15883744</v>
      </c>
      <c r="L18" s="88">
        <f t="shared" si="2"/>
        <v>38030716</v>
      </c>
      <c r="M18" s="105">
        <f t="shared" si="3"/>
        <v>0.1801147630069182</v>
      </c>
      <c r="N18" s="85">
        <v>22899458</v>
      </c>
      <c r="O18" s="86">
        <v>2373590</v>
      </c>
      <c r="P18" s="88">
        <f t="shared" si="4"/>
        <v>25273048</v>
      </c>
      <c r="Q18" s="105">
        <f t="shared" si="5"/>
        <v>0.11969401393816692</v>
      </c>
      <c r="R18" s="85">
        <v>27855909</v>
      </c>
      <c r="S18" s="86">
        <v>5350950</v>
      </c>
      <c r="T18" s="88">
        <f t="shared" si="6"/>
        <v>33206859</v>
      </c>
      <c r="U18" s="105">
        <f t="shared" si="7"/>
        <v>0.1667205978402002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72902339</v>
      </c>
      <c r="AA18" s="88">
        <f t="shared" si="11"/>
        <v>23608284</v>
      </c>
      <c r="AB18" s="88">
        <f t="shared" si="12"/>
        <v>96510623</v>
      </c>
      <c r="AC18" s="105">
        <f t="shared" si="13"/>
        <v>0.4845477485386431</v>
      </c>
      <c r="AD18" s="85">
        <v>82590926</v>
      </c>
      <c r="AE18" s="86">
        <v>17535753</v>
      </c>
      <c r="AF18" s="88">
        <f t="shared" si="14"/>
        <v>100126679</v>
      </c>
      <c r="AG18" s="86">
        <v>205969215</v>
      </c>
      <c r="AH18" s="86">
        <v>205969215</v>
      </c>
      <c r="AI18" s="126">
        <v>46906275</v>
      </c>
      <c r="AJ18" s="127">
        <f t="shared" si="15"/>
        <v>0.22773439710395557</v>
      </c>
      <c r="AK18" s="128">
        <f t="shared" si="16"/>
        <v>-0.6683515389539685</v>
      </c>
    </row>
    <row r="19" spans="1:37" ht="12.75">
      <c r="A19" s="62" t="s">
        <v>112</v>
      </c>
      <c r="B19" s="63" t="s">
        <v>113</v>
      </c>
      <c r="C19" s="64" t="s">
        <v>114</v>
      </c>
      <c r="D19" s="85">
        <v>164212276</v>
      </c>
      <c r="E19" s="86">
        <v>5093700</v>
      </c>
      <c r="F19" s="87">
        <f t="shared" si="0"/>
        <v>169305976</v>
      </c>
      <c r="G19" s="85">
        <v>170932762</v>
      </c>
      <c r="H19" s="86">
        <v>6812200</v>
      </c>
      <c r="I19" s="87">
        <f t="shared" si="1"/>
        <v>177744962</v>
      </c>
      <c r="J19" s="85">
        <v>25259736</v>
      </c>
      <c r="K19" s="86">
        <v>908078</v>
      </c>
      <c r="L19" s="88">
        <f t="shared" si="2"/>
        <v>26167814</v>
      </c>
      <c r="M19" s="105">
        <f t="shared" si="3"/>
        <v>0.1545593051009611</v>
      </c>
      <c r="N19" s="85">
        <v>27807203</v>
      </c>
      <c r="O19" s="86">
        <v>291425</v>
      </c>
      <c r="P19" s="88">
        <f t="shared" si="4"/>
        <v>28098628</v>
      </c>
      <c r="Q19" s="105">
        <f t="shared" si="5"/>
        <v>0.16596359244873907</v>
      </c>
      <c r="R19" s="85">
        <v>28311612</v>
      </c>
      <c r="S19" s="86">
        <v>535612</v>
      </c>
      <c r="T19" s="88">
        <f t="shared" si="6"/>
        <v>28847224</v>
      </c>
      <c r="U19" s="105">
        <f t="shared" si="7"/>
        <v>0.16229559294063142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81378551</v>
      </c>
      <c r="AA19" s="88">
        <f t="shared" si="11"/>
        <v>1735115</v>
      </c>
      <c r="AB19" s="88">
        <f t="shared" si="12"/>
        <v>83113666</v>
      </c>
      <c r="AC19" s="105">
        <f t="shared" si="13"/>
        <v>0.4676006850759573</v>
      </c>
      <c r="AD19" s="85">
        <v>67410828</v>
      </c>
      <c r="AE19" s="86">
        <v>2663587</v>
      </c>
      <c r="AF19" s="88">
        <f t="shared" si="14"/>
        <v>70074415</v>
      </c>
      <c r="AG19" s="86">
        <v>150392793</v>
      </c>
      <c r="AH19" s="86">
        <v>150392793</v>
      </c>
      <c r="AI19" s="126">
        <v>28046693</v>
      </c>
      <c r="AJ19" s="127">
        <f t="shared" si="15"/>
        <v>0.1864896079162517</v>
      </c>
      <c r="AK19" s="128">
        <f t="shared" si="16"/>
        <v>-0.5883344299056938</v>
      </c>
    </row>
    <row r="20" spans="1:37" ht="16.5">
      <c r="A20" s="65"/>
      <c r="B20" s="66" t="s">
        <v>115</v>
      </c>
      <c r="C20" s="67"/>
      <c r="D20" s="89">
        <f>SUM(D12:D19)</f>
        <v>3241266353</v>
      </c>
      <c r="E20" s="90">
        <f>SUM(E12:E19)</f>
        <v>316537009</v>
      </c>
      <c r="F20" s="91">
        <f t="shared" si="0"/>
        <v>3557803362</v>
      </c>
      <c r="G20" s="89">
        <f>SUM(G12:G19)</f>
        <v>3376525121</v>
      </c>
      <c r="H20" s="90">
        <f>SUM(H12:H19)</f>
        <v>521748875</v>
      </c>
      <c r="I20" s="91">
        <f t="shared" si="1"/>
        <v>3898273996</v>
      </c>
      <c r="J20" s="89">
        <f>SUM(J12:J19)</f>
        <v>590054601</v>
      </c>
      <c r="K20" s="90">
        <f>SUM(K12:K19)</f>
        <v>59136563</v>
      </c>
      <c r="L20" s="90">
        <f t="shared" si="2"/>
        <v>649191164</v>
      </c>
      <c r="M20" s="106">
        <f t="shared" si="3"/>
        <v>0.18246965836668969</v>
      </c>
      <c r="N20" s="89">
        <f>SUM(N12:N19)</f>
        <v>671229245</v>
      </c>
      <c r="O20" s="90">
        <f>SUM(O12:O19)</f>
        <v>82280349</v>
      </c>
      <c r="P20" s="90">
        <f t="shared" si="4"/>
        <v>753509594</v>
      </c>
      <c r="Q20" s="106">
        <f t="shared" si="5"/>
        <v>0.21179068018430863</v>
      </c>
      <c r="R20" s="89">
        <f>SUM(R12:R19)</f>
        <v>843346954</v>
      </c>
      <c r="S20" s="90">
        <f>SUM(S12:S19)</f>
        <v>1496619222</v>
      </c>
      <c r="T20" s="90">
        <f t="shared" si="6"/>
        <v>2339966176</v>
      </c>
      <c r="U20" s="106">
        <f t="shared" si="7"/>
        <v>0.6002569799867911</v>
      </c>
      <c r="V20" s="89">
        <f>SUM(V12:V19)</f>
        <v>0</v>
      </c>
      <c r="W20" s="90">
        <f>SUM(W12:W19)</f>
        <v>0</v>
      </c>
      <c r="X20" s="90">
        <f t="shared" si="8"/>
        <v>0</v>
      </c>
      <c r="Y20" s="106">
        <f t="shared" si="9"/>
        <v>0</v>
      </c>
      <c r="Z20" s="89">
        <f t="shared" si="10"/>
        <v>2104630800</v>
      </c>
      <c r="AA20" s="90">
        <f t="shared" si="11"/>
        <v>1638036134</v>
      </c>
      <c r="AB20" s="90">
        <f t="shared" si="12"/>
        <v>3742666934</v>
      </c>
      <c r="AC20" s="106">
        <f t="shared" si="13"/>
        <v>0.9600830874998352</v>
      </c>
      <c r="AD20" s="89">
        <f>SUM(AD12:AD19)</f>
        <v>1875457879</v>
      </c>
      <c r="AE20" s="90">
        <f>SUM(AE12:AE19)</f>
        <v>250388108</v>
      </c>
      <c r="AF20" s="90">
        <f t="shared" si="14"/>
        <v>2125845987</v>
      </c>
      <c r="AG20" s="90">
        <f>SUM(AG12:AG19)</f>
        <v>3381934808</v>
      </c>
      <c r="AH20" s="90">
        <f>SUM(AH12:AH19)</f>
        <v>3381934808</v>
      </c>
      <c r="AI20" s="91">
        <f>SUM(AI12:AI19)</f>
        <v>703296102</v>
      </c>
      <c r="AJ20" s="129">
        <f t="shared" si="15"/>
        <v>0.2079567294840652</v>
      </c>
      <c r="AK20" s="130">
        <f t="shared" si="16"/>
        <v>0.10072234315627315</v>
      </c>
    </row>
    <row r="21" spans="1:37" ht="12.75">
      <c r="A21" s="62" t="s">
        <v>97</v>
      </c>
      <c r="B21" s="63" t="s">
        <v>116</v>
      </c>
      <c r="C21" s="64" t="s">
        <v>117</v>
      </c>
      <c r="D21" s="85">
        <v>352001311</v>
      </c>
      <c r="E21" s="86">
        <v>83150688</v>
      </c>
      <c r="F21" s="87">
        <f t="shared" si="0"/>
        <v>435151999</v>
      </c>
      <c r="G21" s="85">
        <v>376711427</v>
      </c>
      <c r="H21" s="86">
        <v>107141938</v>
      </c>
      <c r="I21" s="87">
        <f t="shared" si="1"/>
        <v>483853365</v>
      </c>
      <c r="J21" s="85">
        <v>13342222</v>
      </c>
      <c r="K21" s="86">
        <v>12208446</v>
      </c>
      <c r="L21" s="88">
        <f t="shared" si="2"/>
        <v>25550668</v>
      </c>
      <c r="M21" s="105">
        <f t="shared" si="3"/>
        <v>0.058716650868470444</v>
      </c>
      <c r="N21" s="85">
        <v>51850155</v>
      </c>
      <c r="O21" s="86">
        <v>14016625</v>
      </c>
      <c r="P21" s="88">
        <f t="shared" si="4"/>
        <v>65866780</v>
      </c>
      <c r="Q21" s="105">
        <f t="shared" si="5"/>
        <v>0.15136499464868597</v>
      </c>
      <c r="R21" s="85">
        <v>59295398</v>
      </c>
      <c r="S21" s="86">
        <v>132968200</v>
      </c>
      <c r="T21" s="88">
        <f t="shared" si="6"/>
        <v>192263598</v>
      </c>
      <c r="U21" s="105">
        <f t="shared" si="7"/>
        <v>0.39735922473123647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124487775</v>
      </c>
      <c r="AA21" s="88">
        <f t="shared" si="11"/>
        <v>159193271</v>
      </c>
      <c r="AB21" s="88">
        <f t="shared" si="12"/>
        <v>283681046</v>
      </c>
      <c r="AC21" s="105">
        <f t="shared" si="13"/>
        <v>0.586295490576985</v>
      </c>
      <c r="AD21" s="85">
        <v>268268923</v>
      </c>
      <c r="AE21" s="86">
        <v>1002840384</v>
      </c>
      <c r="AF21" s="88">
        <f t="shared" si="14"/>
        <v>1271109307</v>
      </c>
      <c r="AG21" s="86">
        <v>420541160</v>
      </c>
      <c r="AH21" s="86">
        <v>420541160</v>
      </c>
      <c r="AI21" s="126">
        <v>1168254950</v>
      </c>
      <c r="AJ21" s="127">
        <f t="shared" si="15"/>
        <v>2.777980043618085</v>
      </c>
      <c r="AK21" s="128">
        <f t="shared" si="16"/>
        <v>-0.848743458220938</v>
      </c>
    </row>
    <row r="22" spans="1:37" ht="12.75">
      <c r="A22" s="62" t="s">
        <v>97</v>
      </c>
      <c r="B22" s="63" t="s">
        <v>118</v>
      </c>
      <c r="C22" s="64" t="s">
        <v>119</v>
      </c>
      <c r="D22" s="85">
        <v>455191862</v>
      </c>
      <c r="E22" s="86">
        <v>94709299</v>
      </c>
      <c r="F22" s="87">
        <f t="shared" si="0"/>
        <v>549901161</v>
      </c>
      <c r="G22" s="85">
        <v>488691130</v>
      </c>
      <c r="H22" s="86">
        <v>159205104</v>
      </c>
      <c r="I22" s="87">
        <f t="shared" si="1"/>
        <v>647896234</v>
      </c>
      <c r="J22" s="85">
        <v>19856538</v>
      </c>
      <c r="K22" s="86">
        <v>1473210</v>
      </c>
      <c r="L22" s="88">
        <f t="shared" si="2"/>
        <v>21329748</v>
      </c>
      <c r="M22" s="105">
        <f t="shared" si="3"/>
        <v>0.0387883305450959</v>
      </c>
      <c r="N22" s="85">
        <v>71629792</v>
      </c>
      <c r="O22" s="86">
        <v>27775018</v>
      </c>
      <c r="P22" s="88">
        <f t="shared" si="4"/>
        <v>99404810</v>
      </c>
      <c r="Q22" s="105">
        <f t="shared" si="5"/>
        <v>0.18076850359659452</v>
      </c>
      <c r="R22" s="85">
        <v>106808929</v>
      </c>
      <c r="S22" s="86">
        <v>46869117</v>
      </c>
      <c r="T22" s="88">
        <f t="shared" si="6"/>
        <v>153678046</v>
      </c>
      <c r="U22" s="105">
        <f t="shared" si="7"/>
        <v>0.23719546114849002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198295259</v>
      </c>
      <c r="AA22" s="88">
        <f t="shared" si="11"/>
        <v>76117345</v>
      </c>
      <c r="AB22" s="88">
        <f t="shared" si="12"/>
        <v>274412604</v>
      </c>
      <c r="AC22" s="105">
        <f t="shared" si="13"/>
        <v>0.423544064002076</v>
      </c>
      <c r="AD22" s="85">
        <v>198877340</v>
      </c>
      <c r="AE22" s="86">
        <v>29351899</v>
      </c>
      <c r="AF22" s="88">
        <f t="shared" si="14"/>
        <v>228229239</v>
      </c>
      <c r="AG22" s="86">
        <v>522919403</v>
      </c>
      <c r="AH22" s="86">
        <v>522919403</v>
      </c>
      <c r="AI22" s="126">
        <v>88788260</v>
      </c>
      <c r="AJ22" s="127">
        <f t="shared" si="15"/>
        <v>0.1697933935719727</v>
      </c>
      <c r="AK22" s="128">
        <f t="shared" si="16"/>
        <v>-0.32665049108804156</v>
      </c>
    </row>
    <row r="23" spans="1:37" ht="12.75">
      <c r="A23" s="62" t="s">
        <v>97</v>
      </c>
      <c r="B23" s="63" t="s">
        <v>120</v>
      </c>
      <c r="C23" s="64" t="s">
        <v>121</v>
      </c>
      <c r="D23" s="85">
        <v>103222008</v>
      </c>
      <c r="E23" s="86">
        <v>9537044</v>
      </c>
      <c r="F23" s="87">
        <f t="shared" si="0"/>
        <v>112759052</v>
      </c>
      <c r="G23" s="85">
        <v>111382084</v>
      </c>
      <c r="H23" s="86">
        <v>16364391</v>
      </c>
      <c r="I23" s="87">
        <f t="shared" si="1"/>
        <v>127746475</v>
      </c>
      <c r="J23" s="85">
        <v>15985202</v>
      </c>
      <c r="K23" s="86">
        <v>278899</v>
      </c>
      <c r="L23" s="88">
        <f t="shared" si="2"/>
        <v>16264101</v>
      </c>
      <c r="M23" s="105">
        <f t="shared" si="3"/>
        <v>0.1442376528671064</v>
      </c>
      <c r="N23" s="85">
        <v>18461380</v>
      </c>
      <c r="O23" s="86">
        <v>4112903</v>
      </c>
      <c r="P23" s="88">
        <f t="shared" si="4"/>
        <v>22574283</v>
      </c>
      <c r="Q23" s="105">
        <f t="shared" si="5"/>
        <v>0.2001992975251335</v>
      </c>
      <c r="R23" s="85">
        <v>28382731</v>
      </c>
      <c r="S23" s="86">
        <v>1811515</v>
      </c>
      <c r="T23" s="88">
        <f t="shared" si="6"/>
        <v>30194246</v>
      </c>
      <c r="U23" s="105">
        <f t="shared" si="7"/>
        <v>0.2363606980153464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62829313</v>
      </c>
      <c r="AA23" s="88">
        <f t="shared" si="11"/>
        <v>6203317</v>
      </c>
      <c r="AB23" s="88">
        <f t="shared" si="12"/>
        <v>69032630</v>
      </c>
      <c r="AC23" s="105">
        <f t="shared" si="13"/>
        <v>0.5403877484682063</v>
      </c>
      <c r="AD23" s="85">
        <v>67524968</v>
      </c>
      <c r="AE23" s="86">
        <v>8487236</v>
      </c>
      <c r="AF23" s="88">
        <f t="shared" si="14"/>
        <v>76012204</v>
      </c>
      <c r="AG23" s="86">
        <v>154892739</v>
      </c>
      <c r="AH23" s="86">
        <v>154892739</v>
      </c>
      <c r="AI23" s="126">
        <v>76012204</v>
      </c>
      <c r="AJ23" s="127">
        <f t="shared" si="15"/>
        <v>0.49074091200621095</v>
      </c>
      <c r="AK23" s="128">
        <f t="shared" si="16"/>
        <v>-0.6027710760761522</v>
      </c>
    </row>
    <row r="24" spans="1:37" ht="12.75">
      <c r="A24" s="62" t="s">
        <v>97</v>
      </c>
      <c r="B24" s="63" t="s">
        <v>122</v>
      </c>
      <c r="C24" s="64" t="s">
        <v>123</v>
      </c>
      <c r="D24" s="85">
        <v>227187962</v>
      </c>
      <c r="E24" s="86">
        <v>32016460</v>
      </c>
      <c r="F24" s="87">
        <f t="shared" si="0"/>
        <v>259204422</v>
      </c>
      <c r="G24" s="85">
        <v>231026562</v>
      </c>
      <c r="H24" s="86">
        <v>52729226</v>
      </c>
      <c r="I24" s="87">
        <f t="shared" si="1"/>
        <v>283755788</v>
      </c>
      <c r="J24" s="85">
        <v>40070321</v>
      </c>
      <c r="K24" s="86">
        <v>2704790</v>
      </c>
      <c r="L24" s="88">
        <f t="shared" si="2"/>
        <v>42775111</v>
      </c>
      <c r="M24" s="105">
        <f t="shared" si="3"/>
        <v>0.1650246190630189</v>
      </c>
      <c r="N24" s="85">
        <v>40518076</v>
      </c>
      <c r="O24" s="86">
        <v>7191329</v>
      </c>
      <c r="P24" s="88">
        <f t="shared" si="4"/>
        <v>47709405</v>
      </c>
      <c r="Q24" s="105">
        <f t="shared" si="5"/>
        <v>0.18406092238657873</v>
      </c>
      <c r="R24" s="85">
        <v>42460354</v>
      </c>
      <c r="S24" s="86">
        <v>8512030</v>
      </c>
      <c r="T24" s="88">
        <f t="shared" si="6"/>
        <v>50972384</v>
      </c>
      <c r="U24" s="105">
        <f t="shared" si="7"/>
        <v>0.17963469347804106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123048751</v>
      </c>
      <c r="AA24" s="88">
        <f t="shared" si="11"/>
        <v>18408149</v>
      </c>
      <c r="AB24" s="88">
        <f t="shared" si="12"/>
        <v>141456900</v>
      </c>
      <c r="AC24" s="105">
        <f t="shared" si="13"/>
        <v>0.4985163509686717</v>
      </c>
      <c r="AD24" s="85">
        <v>18189627</v>
      </c>
      <c r="AE24" s="86">
        <v>3399425</v>
      </c>
      <c r="AF24" s="88">
        <f t="shared" si="14"/>
        <v>21589052</v>
      </c>
      <c r="AG24" s="86">
        <v>269457133</v>
      </c>
      <c r="AH24" s="86">
        <v>269457133</v>
      </c>
      <c r="AI24" s="126">
        <v>11449858</v>
      </c>
      <c r="AJ24" s="127">
        <f t="shared" si="15"/>
        <v>0.04249231732158302</v>
      </c>
      <c r="AK24" s="128">
        <f t="shared" si="16"/>
        <v>1.361029284657798</v>
      </c>
    </row>
    <row r="25" spans="1:37" ht="12.75">
      <c r="A25" s="62" t="s">
        <v>97</v>
      </c>
      <c r="B25" s="63" t="s">
        <v>124</v>
      </c>
      <c r="C25" s="64" t="s">
        <v>125</v>
      </c>
      <c r="D25" s="85">
        <v>154444675</v>
      </c>
      <c r="E25" s="86">
        <v>35472452</v>
      </c>
      <c r="F25" s="87">
        <f t="shared" si="0"/>
        <v>189917127</v>
      </c>
      <c r="G25" s="85">
        <v>164591902</v>
      </c>
      <c r="H25" s="86">
        <v>41025718</v>
      </c>
      <c r="I25" s="87">
        <f t="shared" si="1"/>
        <v>205617620</v>
      </c>
      <c r="J25" s="85">
        <v>31817016</v>
      </c>
      <c r="K25" s="86">
        <v>3949494</v>
      </c>
      <c r="L25" s="88">
        <f t="shared" si="2"/>
        <v>35766510</v>
      </c>
      <c r="M25" s="105">
        <f t="shared" si="3"/>
        <v>0.18832693272576728</v>
      </c>
      <c r="N25" s="85">
        <v>38934319</v>
      </c>
      <c r="O25" s="86">
        <v>10573821</v>
      </c>
      <c r="P25" s="88">
        <f t="shared" si="4"/>
        <v>49508140</v>
      </c>
      <c r="Q25" s="105">
        <f t="shared" si="5"/>
        <v>0.2606828608985855</v>
      </c>
      <c r="R25" s="85">
        <v>42353902</v>
      </c>
      <c r="S25" s="86">
        <v>1400655</v>
      </c>
      <c r="T25" s="88">
        <f t="shared" si="6"/>
        <v>43754557</v>
      </c>
      <c r="U25" s="105">
        <f t="shared" si="7"/>
        <v>0.21279575651152854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113105237</v>
      </c>
      <c r="AA25" s="88">
        <f t="shared" si="11"/>
        <v>15923970</v>
      </c>
      <c r="AB25" s="88">
        <f t="shared" si="12"/>
        <v>129029207</v>
      </c>
      <c r="AC25" s="105">
        <f t="shared" si="13"/>
        <v>0.627520185283732</v>
      </c>
      <c r="AD25" s="85">
        <v>103741953</v>
      </c>
      <c r="AE25" s="86">
        <v>13493554</v>
      </c>
      <c r="AF25" s="88">
        <f t="shared" si="14"/>
        <v>117235507</v>
      </c>
      <c r="AG25" s="86">
        <v>162535737</v>
      </c>
      <c r="AH25" s="86">
        <v>162535737</v>
      </c>
      <c r="AI25" s="126">
        <v>36233771</v>
      </c>
      <c r="AJ25" s="127">
        <f t="shared" si="15"/>
        <v>0.2229280259762196</v>
      </c>
      <c r="AK25" s="128">
        <f t="shared" si="16"/>
        <v>-0.6267806731965598</v>
      </c>
    </row>
    <row r="26" spans="1:37" ht="12.75">
      <c r="A26" s="62" t="s">
        <v>97</v>
      </c>
      <c r="B26" s="63" t="s">
        <v>126</v>
      </c>
      <c r="C26" s="64" t="s">
        <v>127</v>
      </c>
      <c r="D26" s="85">
        <v>421402333</v>
      </c>
      <c r="E26" s="86">
        <v>85590700</v>
      </c>
      <c r="F26" s="87">
        <f t="shared" si="0"/>
        <v>506993033</v>
      </c>
      <c r="G26" s="85">
        <v>373846239</v>
      </c>
      <c r="H26" s="86">
        <v>85590700</v>
      </c>
      <c r="I26" s="87">
        <f t="shared" si="1"/>
        <v>459436939</v>
      </c>
      <c r="J26" s="85">
        <v>0</v>
      </c>
      <c r="K26" s="86">
        <v>0</v>
      </c>
      <c r="L26" s="88">
        <f t="shared" si="2"/>
        <v>0</v>
      </c>
      <c r="M26" s="105">
        <f t="shared" si="3"/>
        <v>0</v>
      </c>
      <c r="N26" s="85">
        <v>79085059</v>
      </c>
      <c r="O26" s="86">
        <v>9863460</v>
      </c>
      <c r="P26" s="88">
        <f t="shared" si="4"/>
        <v>88948519</v>
      </c>
      <c r="Q26" s="105">
        <f t="shared" si="5"/>
        <v>0.175443276752089</v>
      </c>
      <c r="R26" s="85">
        <v>20068010</v>
      </c>
      <c r="S26" s="86">
        <v>3843832</v>
      </c>
      <c r="T26" s="88">
        <f t="shared" si="6"/>
        <v>23911842</v>
      </c>
      <c r="U26" s="105">
        <f t="shared" si="7"/>
        <v>0.05204597186296333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99153069</v>
      </c>
      <c r="AA26" s="88">
        <f t="shared" si="11"/>
        <v>13707292</v>
      </c>
      <c r="AB26" s="88">
        <f t="shared" si="12"/>
        <v>112860361</v>
      </c>
      <c r="AC26" s="105">
        <f t="shared" si="13"/>
        <v>0.24564929682330136</v>
      </c>
      <c r="AD26" s="85">
        <v>190577167</v>
      </c>
      <c r="AE26" s="86">
        <v>34163387</v>
      </c>
      <c r="AF26" s="88">
        <f t="shared" si="14"/>
        <v>224740554</v>
      </c>
      <c r="AG26" s="86">
        <v>467385291</v>
      </c>
      <c r="AH26" s="86">
        <v>467385291</v>
      </c>
      <c r="AI26" s="126">
        <v>80730065</v>
      </c>
      <c r="AJ26" s="127">
        <f t="shared" si="15"/>
        <v>0.17272701249813185</v>
      </c>
      <c r="AK26" s="128">
        <f t="shared" si="16"/>
        <v>-0.8936024603730397</v>
      </c>
    </row>
    <row r="27" spans="1:37" ht="12.75">
      <c r="A27" s="62" t="s">
        <v>112</v>
      </c>
      <c r="B27" s="63" t="s">
        <v>128</v>
      </c>
      <c r="C27" s="64" t="s">
        <v>129</v>
      </c>
      <c r="D27" s="85">
        <v>1602242520</v>
      </c>
      <c r="E27" s="86">
        <v>506521284</v>
      </c>
      <c r="F27" s="87">
        <f t="shared" si="0"/>
        <v>2108763804</v>
      </c>
      <c r="G27" s="85">
        <v>1645285584</v>
      </c>
      <c r="H27" s="86">
        <v>308641500</v>
      </c>
      <c r="I27" s="87">
        <f t="shared" si="1"/>
        <v>1953927084</v>
      </c>
      <c r="J27" s="85">
        <v>246875211</v>
      </c>
      <c r="K27" s="86">
        <v>27709196</v>
      </c>
      <c r="L27" s="88">
        <f t="shared" si="2"/>
        <v>274584407</v>
      </c>
      <c r="M27" s="105">
        <f t="shared" si="3"/>
        <v>0.13021107744696475</v>
      </c>
      <c r="N27" s="85">
        <v>279710209</v>
      </c>
      <c r="O27" s="86">
        <v>56820840</v>
      </c>
      <c r="P27" s="88">
        <f t="shared" si="4"/>
        <v>336531049</v>
      </c>
      <c r="Q27" s="105">
        <f t="shared" si="5"/>
        <v>0.159586886099644</v>
      </c>
      <c r="R27" s="85">
        <v>503568094</v>
      </c>
      <c r="S27" s="86">
        <v>46991099</v>
      </c>
      <c r="T27" s="88">
        <f t="shared" si="6"/>
        <v>550559193</v>
      </c>
      <c r="U27" s="105">
        <f t="shared" si="7"/>
        <v>0.28177059292965917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1030153514</v>
      </c>
      <c r="AA27" s="88">
        <f t="shared" si="11"/>
        <v>131521135</v>
      </c>
      <c r="AB27" s="88">
        <f t="shared" si="12"/>
        <v>1161674649</v>
      </c>
      <c r="AC27" s="105">
        <f t="shared" si="13"/>
        <v>0.5945332650908687</v>
      </c>
      <c r="AD27" s="85">
        <v>0</v>
      </c>
      <c r="AE27" s="86">
        <v>0</v>
      </c>
      <c r="AF27" s="88">
        <f t="shared" si="14"/>
        <v>0</v>
      </c>
      <c r="AG27" s="86">
        <v>1974870636</v>
      </c>
      <c r="AH27" s="86">
        <v>1974870636</v>
      </c>
      <c r="AI27" s="126">
        <v>0</v>
      </c>
      <c r="AJ27" s="127">
        <f t="shared" si="15"/>
        <v>0</v>
      </c>
      <c r="AK27" s="128">
        <f t="shared" si="16"/>
        <v>0</v>
      </c>
    </row>
    <row r="28" spans="1:37" ht="16.5">
      <c r="A28" s="65"/>
      <c r="B28" s="66" t="s">
        <v>130</v>
      </c>
      <c r="C28" s="67"/>
      <c r="D28" s="89">
        <f>SUM(D21:D27)</f>
        <v>3315692671</v>
      </c>
      <c r="E28" s="90">
        <f>SUM(E21:E27)</f>
        <v>846997927</v>
      </c>
      <c r="F28" s="91">
        <f t="shared" si="0"/>
        <v>4162690598</v>
      </c>
      <c r="G28" s="89">
        <f>SUM(G21:G27)</f>
        <v>3391534928</v>
      </c>
      <c r="H28" s="90">
        <f>SUM(H21:H27)</f>
        <v>770698577</v>
      </c>
      <c r="I28" s="91">
        <f t="shared" si="1"/>
        <v>4162233505</v>
      </c>
      <c r="J28" s="89">
        <f>SUM(J21:J27)</f>
        <v>367946510</v>
      </c>
      <c r="K28" s="90">
        <f>SUM(K21:K27)</f>
        <v>48324035</v>
      </c>
      <c r="L28" s="90">
        <f t="shared" si="2"/>
        <v>416270545</v>
      </c>
      <c r="M28" s="106">
        <f t="shared" si="3"/>
        <v>0.1000003567884677</v>
      </c>
      <c r="N28" s="89">
        <f>SUM(N21:N27)</f>
        <v>580188990</v>
      </c>
      <c r="O28" s="90">
        <f>SUM(O21:O27)</f>
        <v>130353996</v>
      </c>
      <c r="P28" s="90">
        <f t="shared" si="4"/>
        <v>710542986</v>
      </c>
      <c r="Q28" s="106">
        <f t="shared" si="5"/>
        <v>0.17069320173384647</v>
      </c>
      <c r="R28" s="89">
        <f>SUM(R21:R27)</f>
        <v>802937418</v>
      </c>
      <c r="S28" s="90">
        <f>SUM(S21:S27)</f>
        <v>242396448</v>
      </c>
      <c r="T28" s="90">
        <f t="shared" si="6"/>
        <v>1045333866</v>
      </c>
      <c r="U28" s="106">
        <f t="shared" si="7"/>
        <v>0.251147338260639</v>
      </c>
      <c r="V28" s="89">
        <f>SUM(V21:V27)</f>
        <v>0</v>
      </c>
      <c r="W28" s="90">
        <f>SUM(W21:W27)</f>
        <v>0</v>
      </c>
      <c r="X28" s="90">
        <f t="shared" si="8"/>
        <v>0</v>
      </c>
      <c r="Y28" s="106">
        <f t="shared" si="9"/>
        <v>0</v>
      </c>
      <c r="Z28" s="89">
        <f t="shared" si="10"/>
        <v>1751072918</v>
      </c>
      <c r="AA28" s="90">
        <f t="shared" si="11"/>
        <v>421074479</v>
      </c>
      <c r="AB28" s="90">
        <f t="shared" si="12"/>
        <v>2172147397</v>
      </c>
      <c r="AC28" s="106">
        <f t="shared" si="13"/>
        <v>0.5218706241229971</v>
      </c>
      <c r="AD28" s="89">
        <f>SUM(AD21:AD27)</f>
        <v>847179978</v>
      </c>
      <c r="AE28" s="90">
        <f>SUM(AE21:AE27)</f>
        <v>1091735885</v>
      </c>
      <c r="AF28" s="90">
        <f t="shared" si="14"/>
        <v>1938915863</v>
      </c>
      <c r="AG28" s="90">
        <f>SUM(AG21:AG27)</f>
        <v>3972602099</v>
      </c>
      <c r="AH28" s="90">
        <f>SUM(AH21:AH27)</f>
        <v>3972602099</v>
      </c>
      <c r="AI28" s="91">
        <f>SUM(AI21:AI27)</f>
        <v>1461469108</v>
      </c>
      <c r="AJ28" s="129">
        <f t="shared" si="15"/>
        <v>0.36788711065925456</v>
      </c>
      <c r="AK28" s="130">
        <f t="shared" si="16"/>
        <v>-0.46086682462713957</v>
      </c>
    </row>
    <row r="29" spans="1:37" ht="12.75">
      <c r="A29" s="62" t="s">
        <v>97</v>
      </c>
      <c r="B29" s="63" t="s">
        <v>131</v>
      </c>
      <c r="C29" s="64" t="s">
        <v>132</v>
      </c>
      <c r="D29" s="85">
        <v>285485081</v>
      </c>
      <c r="E29" s="86">
        <v>19723000</v>
      </c>
      <c r="F29" s="87">
        <f t="shared" si="0"/>
        <v>305208081</v>
      </c>
      <c r="G29" s="85">
        <v>237296137</v>
      </c>
      <c r="H29" s="86">
        <v>19723000</v>
      </c>
      <c r="I29" s="87">
        <f t="shared" si="1"/>
        <v>257019137</v>
      </c>
      <c r="J29" s="85">
        <v>37580412</v>
      </c>
      <c r="K29" s="86">
        <v>46094764</v>
      </c>
      <c r="L29" s="88">
        <f t="shared" si="2"/>
        <v>83675176</v>
      </c>
      <c r="M29" s="105">
        <f t="shared" si="3"/>
        <v>0.2741577999043872</v>
      </c>
      <c r="N29" s="85">
        <v>45901024</v>
      </c>
      <c r="O29" s="86">
        <v>50766541</v>
      </c>
      <c r="P29" s="88">
        <f t="shared" si="4"/>
        <v>96667565</v>
      </c>
      <c r="Q29" s="105">
        <f t="shared" si="5"/>
        <v>0.31672675468904116</v>
      </c>
      <c r="R29" s="85">
        <v>33916485</v>
      </c>
      <c r="S29" s="86">
        <v>8658355</v>
      </c>
      <c r="T29" s="88">
        <f t="shared" si="6"/>
        <v>42574840</v>
      </c>
      <c r="U29" s="105">
        <f t="shared" si="7"/>
        <v>0.165648521339483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117397921</v>
      </c>
      <c r="AA29" s="88">
        <f t="shared" si="11"/>
        <v>105519660</v>
      </c>
      <c r="AB29" s="88">
        <f t="shared" si="12"/>
        <v>222917581</v>
      </c>
      <c r="AC29" s="105">
        <f t="shared" si="13"/>
        <v>0.8673190004524838</v>
      </c>
      <c r="AD29" s="85">
        <v>77077603</v>
      </c>
      <c r="AE29" s="86">
        <v>5710692</v>
      </c>
      <c r="AF29" s="88">
        <f t="shared" si="14"/>
        <v>82788295</v>
      </c>
      <c r="AG29" s="86">
        <v>305909258</v>
      </c>
      <c r="AH29" s="86">
        <v>305909258</v>
      </c>
      <c r="AI29" s="126">
        <v>43090780</v>
      </c>
      <c r="AJ29" s="127">
        <f t="shared" si="15"/>
        <v>0.1408613138475201</v>
      </c>
      <c r="AK29" s="128">
        <f t="shared" si="16"/>
        <v>-0.4857384126584561</v>
      </c>
    </row>
    <row r="30" spans="1:37" ht="12.75">
      <c r="A30" s="62" t="s">
        <v>97</v>
      </c>
      <c r="B30" s="63" t="s">
        <v>133</v>
      </c>
      <c r="C30" s="64" t="s">
        <v>134</v>
      </c>
      <c r="D30" s="85">
        <v>220884408</v>
      </c>
      <c r="E30" s="86">
        <v>58025700</v>
      </c>
      <c r="F30" s="87">
        <f t="shared" si="0"/>
        <v>278910108</v>
      </c>
      <c r="G30" s="85">
        <v>235331652</v>
      </c>
      <c r="H30" s="86">
        <v>70758962</v>
      </c>
      <c r="I30" s="87">
        <f t="shared" si="1"/>
        <v>306090614</v>
      </c>
      <c r="J30" s="85">
        <v>57595016</v>
      </c>
      <c r="K30" s="86">
        <v>12527098</v>
      </c>
      <c r="L30" s="88">
        <f t="shared" si="2"/>
        <v>70122114</v>
      </c>
      <c r="M30" s="105">
        <f t="shared" si="3"/>
        <v>0.2514147461446611</v>
      </c>
      <c r="N30" s="85">
        <v>41785607</v>
      </c>
      <c r="O30" s="86">
        <v>28044724</v>
      </c>
      <c r="P30" s="88">
        <f t="shared" si="4"/>
        <v>69830331</v>
      </c>
      <c r="Q30" s="105">
        <f t="shared" si="5"/>
        <v>0.2503685918762041</v>
      </c>
      <c r="R30" s="85">
        <v>48324746</v>
      </c>
      <c r="S30" s="86">
        <v>10250225</v>
      </c>
      <c r="T30" s="88">
        <f t="shared" si="6"/>
        <v>58574971</v>
      </c>
      <c r="U30" s="105">
        <f t="shared" si="7"/>
        <v>0.1913648061093438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f t="shared" si="10"/>
        <v>147705369</v>
      </c>
      <c r="AA30" s="88">
        <f t="shared" si="11"/>
        <v>50822047</v>
      </c>
      <c r="AB30" s="88">
        <f t="shared" si="12"/>
        <v>198527416</v>
      </c>
      <c r="AC30" s="105">
        <f t="shared" si="13"/>
        <v>0.6485903419436442</v>
      </c>
      <c r="AD30" s="85">
        <v>259115865</v>
      </c>
      <c r="AE30" s="86">
        <v>4029089</v>
      </c>
      <c r="AF30" s="88">
        <f t="shared" si="14"/>
        <v>263144954</v>
      </c>
      <c r="AG30" s="86">
        <v>265612448</v>
      </c>
      <c r="AH30" s="86">
        <v>265612448</v>
      </c>
      <c r="AI30" s="126">
        <v>161860108</v>
      </c>
      <c r="AJ30" s="127">
        <f t="shared" si="15"/>
        <v>0.6093844969193613</v>
      </c>
      <c r="AK30" s="128">
        <f t="shared" si="16"/>
        <v>-0.7774041640942885</v>
      </c>
    </row>
    <row r="31" spans="1:37" ht="12.75">
      <c r="A31" s="62" t="s">
        <v>97</v>
      </c>
      <c r="B31" s="63" t="s">
        <v>135</v>
      </c>
      <c r="C31" s="64" t="s">
        <v>136</v>
      </c>
      <c r="D31" s="85">
        <v>198813858</v>
      </c>
      <c r="E31" s="86">
        <v>33553050</v>
      </c>
      <c r="F31" s="87">
        <f t="shared" si="0"/>
        <v>232366908</v>
      </c>
      <c r="G31" s="85">
        <v>197279225</v>
      </c>
      <c r="H31" s="86">
        <v>47805077</v>
      </c>
      <c r="I31" s="87">
        <f t="shared" si="1"/>
        <v>245084302</v>
      </c>
      <c r="J31" s="85">
        <v>46753567</v>
      </c>
      <c r="K31" s="86">
        <v>10364356</v>
      </c>
      <c r="L31" s="88">
        <f t="shared" si="2"/>
        <v>57117923</v>
      </c>
      <c r="M31" s="105">
        <f t="shared" si="3"/>
        <v>0.24580919672090312</v>
      </c>
      <c r="N31" s="85">
        <v>46766145</v>
      </c>
      <c r="O31" s="86">
        <v>7867302</v>
      </c>
      <c r="P31" s="88">
        <f t="shared" si="4"/>
        <v>54633447</v>
      </c>
      <c r="Q31" s="105">
        <f t="shared" si="5"/>
        <v>0.23511715790442933</v>
      </c>
      <c r="R31" s="85">
        <v>40812503</v>
      </c>
      <c r="S31" s="86">
        <v>20573228</v>
      </c>
      <c r="T31" s="88">
        <f t="shared" si="6"/>
        <v>61385731</v>
      </c>
      <c r="U31" s="105">
        <f t="shared" si="7"/>
        <v>0.2504678206603375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134332215</v>
      </c>
      <c r="AA31" s="88">
        <f t="shared" si="11"/>
        <v>38804886</v>
      </c>
      <c r="AB31" s="88">
        <f t="shared" si="12"/>
        <v>173137101</v>
      </c>
      <c r="AC31" s="105">
        <f t="shared" si="13"/>
        <v>0.7064389664581618</v>
      </c>
      <c r="AD31" s="85">
        <v>146710590</v>
      </c>
      <c r="AE31" s="86">
        <v>21617005</v>
      </c>
      <c r="AF31" s="88">
        <f t="shared" si="14"/>
        <v>168327595</v>
      </c>
      <c r="AG31" s="86">
        <v>222693708</v>
      </c>
      <c r="AH31" s="86">
        <v>222693708</v>
      </c>
      <c r="AI31" s="126">
        <v>40293429</v>
      </c>
      <c r="AJ31" s="127">
        <f t="shared" si="15"/>
        <v>0.18093653997624395</v>
      </c>
      <c r="AK31" s="128">
        <f t="shared" si="16"/>
        <v>-0.6353198594680807</v>
      </c>
    </row>
    <row r="32" spans="1:37" ht="12.75">
      <c r="A32" s="62" t="s">
        <v>97</v>
      </c>
      <c r="B32" s="63" t="s">
        <v>137</v>
      </c>
      <c r="C32" s="64" t="s">
        <v>138</v>
      </c>
      <c r="D32" s="85">
        <v>248414756</v>
      </c>
      <c r="E32" s="86">
        <v>63197550</v>
      </c>
      <c r="F32" s="87">
        <f t="shared" si="0"/>
        <v>311612306</v>
      </c>
      <c r="G32" s="85">
        <v>261267353</v>
      </c>
      <c r="H32" s="86">
        <v>128657954</v>
      </c>
      <c r="I32" s="87">
        <f t="shared" si="1"/>
        <v>389925307</v>
      </c>
      <c r="J32" s="85">
        <v>40165465</v>
      </c>
      <c r="K32" s="86">
        <v>163772073</v>
      </c>
      <c r="L32" s="88">
        <f t="shared" si="2"/>
        <v>203937538</v>
      </c>
      <c r="M32" s="105">
        <f t="shared" si="3"/>
        <v>0.654459191993528</v>
      </c>
      <c r="N32" s="85">
        <v>38738384</v>
      </c>
      <c r="O32" s="86">
        <v>23129434</v>
      </c>
      <c r="P32" s="88">
        <f t="shared" si="4"/>
        <v>61867818</v>
      </c>
      <c r="Q32" s="105">
        <f t="shared" si="5"/>
        <v>0.1985409972865449</v>
      </c>
      <c r="R32" s="85">
        <v>8969934</v>
      </c>
      <c r="S32" s="86">
        <v>-602420300</v>
      </c>
      <c r="T32" s="88">
        <f t="shared" si="6"/>
        <v>-593450366</v>
      </c>
      <c r="U32" s="105">
        <f t="shared" si="7"/>
        <v>-1.5219590915139036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87873783</v>
      </c>
      <c r="AA32" s="88">
        <f t="shared" si="11"/>
        <v>-415518793</v>
      </c>
      <c r="AB32" s="88">
        <f t="shared" si="12"/>
        <v>-327645010</v>
      </c>
      <c r="AC32" s="105">
        <f t="shared" si="13"/>
        <v>-0.8402763404120369</v>
      </c>
      <c r="AD32" s="85">
        <v>126330743</v>
      </c>
      <c r="AE32" s="86">
        <v>31811614</v>
      </c>
      <c r="AF32" s="88">
        <f t="shared" si="14"/>
        <v>158142357</v>
      </c>
      <c r="AG32" s="86">
        <v>304691754</v>
      </c>
      <c r="AH32" s="86">
        <v>304691754</v>
      </c>
      <c r="AI32" s="126">
        <v>50889317</v>
      </c>
      <c r="AJ32" s="127">
        <f t="shared" si="15"/>
        <v>0.16701901620875503</v>
      </c>
      <c r="AK32" s="128">
        <f t="shared" si="16"/>
        <v>-4.752633875312735</v>
      </c>
    </row>
    <row r="33" spans="1:37" ht="12.75">
      <c r="A33" s="62" t="s">
        <v>97</v>
      </c>
      <c r="B33" s="63" t="s">
        <v>139</v>
      </c>
      <c r="C33" s="64" t="s">
        <v>140</v>
      </c>
      <c r="D33" s="85">
        <v>93479975</v>
      </c>
      <c r="E33" s="86">
        <v>27159901</v>
      </c>
      <c r="F33" s="87">
        <f t="shared" si="0"/>
        <v>120639876</v>
      </c>
      <c r="G33" s="85">
        <v>105879976</v>
      </c>
      <c r="H33" s="86">
        <v>37081111</v>
      </c>
      <c r="I33" s="87">
        <f t="shared" si="1"/>
        <v>142961087</v>
      </c>
      <c r="J33" s="85">
        <v>19633726</v>
      </c>
      <c r="K33" s="86">
        <v>8966978</v>
      </c>
      <c r="L33" s="88">
        <f t="shared" si="2"/>
        <v>28600704</v>
      </c>
      <c r="M33" s="105">
        <f t="shared" si="3"/>
        <v>0.23707504473893856</v>
      </c>
      <c r="N33" s="85">
        <v>21823796</v>
      </c>
      <c r="O33" s="86">
        <v>6374070</v>
      </c>
      <c r="P33" s="88">
        <f t="shared" si="4"/>
        <v>28197866</v>
      </c>
      <c r="Q33" s="105">
        <f t="shared" si="5"/>
        <v>0.23373586690357673</v>
      </c>
      <c r="R33" s="85">
        <v>18969896</v>
      </c>
      <c r="S33" s="86">
        <v>2327299</v>
      </c>
      <c r="T33" s="88">
        <f t="shared" si="6"/>
        <v>21297195</v>
      </c>
      <c r="U33" s="105">
        <f t="shared" si="7"/>
        <v>0.14897197165267775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60427418</v>
      </c>
      <c r="AA33" s="88">
        <f t="shared" si="11"/>
        <v>17668347</v>
      </c>
      <c r="AB33" s="88">
        <f t="shared" si="12"/>
        <v>78095765</v>
      </c>
      <c r="AC33" s="105">
        <f t="shared" si="13"/>
        <v>0.5462728819346484</v>
      </c>
      <c r="AD33" s="85">
        <v>55378162</v>
      </c>
      <c r="AE33" s="86">
        <v>9896038</v>
      </c>
      <c r="AF33" s="88">
        <f t="shared" si="14"/>
        <v>65274200</v>
      </c>
      <c r="AG33" s="86">
        <v>123378330</v>
      </c>
      <c r="AH33" s="86">
        <v>123378330</v>
      </c>
      <c r="AI33" s="126">
        <v>14124140</v>
      </c>
      <c r="AJ33" s="127">
        <f t="shared" si="15"/>
        <v>0.11447828804296509</v>
      </c>
      <c r="AK33" s="128">
        <f t="shared" si="16"/>
        <v>-0.6737272153469518</v>
      </c>
    </row>
    <row r="34" spans="1:37" ht="12.75">
      <c r="A34" s="62" t="s">
        <v>97</v>
      </c>
      <c r="B34" s="63" t="s">
        <v>141</v>
      </c>
      <c r="C34" s="64" t="s">
        <v>142</v>
      </c>
      <c r="D34" s="85">
        <v>774414021</v>
      </c>
      <c r="E34" s="86">
        <v>77270102</v>
      </c>
      <c r="F34" s="87">
        <f t="shared" si="0"/>
        <v>851684123</v>
      </c>
      <c r="G34" s="85">
        <v>786287447</v>
      </c>
      <c r="H34" s="86">
        <v>72857561</v>
      </c>
      <c r="I34" s="87">
        <f t="shared" si="1"/>
        <v>859145008</v>
      </c>
      <c r="J34" s="85">
        <v>226339058</v>
      </c>
      <c r="K34" s="86">
        <v>10975828</v>
      </c>
      <c r="L34" s="88">
        <f t="shared" si="2"/>
        <v>237314886</v>
      </c>
      <c r="M34" s="105">
        <f t="shared" si="3"/>
        <v>0.2786419044235253</v>
      </c>
      <c r="N34" s="85">
        <v>130755368</v>
      </c>
      <c r="O34" s="86">
        <v>15589459</v>
      </c>
      <c r="P34" s="88">
        <f t="shared" si="4"/>
        <v>146344827</v>
      </c>
      <c r="Q34" s="105">
        <f t="shared" si="5"/>
        <v>0.1718299344180683</v>
      </c>
      <c r="R34" s="85">
        <v>157442711</v>
      </c>
      <c r="S34" s="86">
        <v>8839367</v>
      </c>
      <c r="T34" s="88">
        <f t="shared" si="6"/>
        <v>166282078</v>
      </c>
      <c r="U34" s="105">
        <f t="shared" si="7"/>
        <v>0.1935436701041741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f t="shared" si="10"/>
        <v>514537137</v>
      </c>
      <c r="AA34" s="88">
        <f t="shared" si="11"/>
        <v>35404654</v>
      </c>
      <c r="AB34" s="88">
        <f t="shared" si="12"/>
        <v>549941791</v>
      </c>
      <c r="AC34" s="105">
        <f t="shared" si="13"/>
        <v>0.6401035749252704</v>
      </c>
      <c r="AD34" s="85">
        <v>608967410</v>
      </c>
      <c r="AE34" s="86">
        <v>27133401</v>
      </c>
      <c r="AF34" s="88">
        <f t="shared" si="14"/>
        <v>636100811</v>
      </c>
      <c r="AG34" s="86">
        <v>829684556</v>
      </c>
      <c r="AH34" s="86">
        <v>829684556</v>
      </c>
      <c r="AI34" s="126">
        <v>249479400</v>
      </c>
      <c r="AJ34" s="127">
        <f t="shared" si="15"/>
        <v>0.3006918692120382</v>
      </c>
      <c r="AK34" s="128">
        <f t="shared" si="16"/>
        <v>-0.7385916271061004</v>
      </c>
    </row>
    <row r="35" spans="1:37" ht="12.75">
      <c r="A35" s="62" t="s">
        <v>112</v>
      </c>
      <c r="B35" s="63" t="s">
        <v>143</v>
      </c>
      <c r="C35" s="64" t="s">
        <v>144</v>
      </c>
      <c r="D35" s="85">
        <v>1044453293</v>
      </c>
      <c r="E35" s="86">
        <v>620504000</v>
      </c>
      <c r="F35" s="87">
        <f t="shared" si="0"/>
        <v>1664957293</v>
      </c>
      <c r="G35" s="85">
        <v>821392903</v>
      </c>
      <c r="H35" s="86">
        <v>626722357</v>
      </c>
      <c r="I35" s="87">
        <f t="shared" si="1"/>
        <v>1448115260</v>
      </c>
      <c r="J35" s="85">
        <v>178380662</v>
      </c>
      <c r="K35" s="86">
        <v>30205766</v>
      </c>
      <c r="L35" s="88">
        <f t="shared" si="2"/>
        <v>208586428</v>
      </c>
      <c r="M35" s="105">
        <f t="shared" si="3"/>
        <v>0.12528034735603275</v>
      </c>
      <c r="N35" s="85">
        <v>227049270</v>
      </c>
      <c r="O35" s="86">
        <v>162761752</v>
      </c>
      <c r="P35" s="88">
        <f t="shared" si="4"/>
        <v>389811022</v>
      </c>
      <c r="Q35" s="105">
        <f t="shared" si="5"/>
        <v>0.23412673924964153</v>
      </c>
      <c r="R35" s="85">
        <v>206173514</v>
      </c>
      <c r="S35" s="86">
        <v>85347157</v>
      </c>
      <c r="T35" s="88">
        <f t="shared" si="6"/>
        <v>291520671</v>
      </c>
      <c r="U35" s="105">
        <f t="shared" si="7"/>
        <v>0.20131040605151831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611603446</v>
      </c>
      <c r="AA35" s="88">
        <f t="shared" si="11"/>
        <v>278314675</v>
      </c>
      <c r="AB35" s="88">
        <f t="shared" si="12"/>
        <v>889918121</v>
      </c>
      <c r="AC35" s="105">
        <f t="shared" si="13"/>
        <v>0.6145354210271909</v>
      </c>
      <c r="AD35" s="85">
        <v>634024717</v>
      </c>
      <c r="AE35" s="86">
        <v>221364294</v>
      </c>
      <c r="AF35" s="88">
        <f t="shared" si="14"/>
        <v>855389011</v>
      </c>
      <c r="AG35" s="86">
        <v>1771819720</v>
      </c>
      <c r="AH35" s="86">
        <v>1771819720</v>
      </c>
      <c r="AI35" s="126">
        <v>245952623</v>
      </c>
      <c r="AJ35" s="127">
        <f t="shared" si="15"/>
        <v>0.13881357128139424</v>
      </c>
      <c r="AK35" s="128">
        <f t="shared" si="16"/>
        <v>-0.6591952114755424</v>
      </c>
    </row>
    <row r="36" spans="1:37" ht="16.5">
      <c r="A36" s="65"/>
      <c r="B36" s="66" t="s">
        <v>145</v>
      </c>
      <c r="C36" s="67"/>
      <c r="D36" s="89">
        <f>SUM(D29:D35)</f>
        <v>2865945392</v>
      </c>
      <c r="E36" s="90">
        <f>SUM(E29:E35)</f>
        <v>899433303</v>
      </c>
      <c r="F36" s="91">
        <f t="shared" si="0"/>
        <v>3765378695</v>
      </c>
      <c r="G36" s="89">
        <f>SUM(G29:G35)</f>
        <v>2644734693</v>
      </c>
      <c r="H36" s="90">
        <f>SUM(H29:H35)</f>
        <v>1003606022</v>
      </c>
      <c r="I36" s="91">
        <f t="shared" si="1"/>
        <v>3648340715</v>
      </c>
      <c r="J36" s="89">
        <f>SUM(J29:J35)</f>
        <v>606447906</v>
      </c>
      <c r="K36" s="90">
        <f>SUM(K29:K35)</f>
        <v>282906863</v>
      </c>
      <c r="L36" s="90">
        <f t="shared" si="2"/>
        <v>889354769</v>
      </c>
      <c r="M36" s="106">
        <f t="shared" si="3"/>
        <v>0.23619264914335528</v>
      </c>
      <c r="N36" s="89">
        <f>SUM(N29:N35)</f>
        <v>552819594</v>
      </c>
      <c r="O36" s="90">
        <f>SUM(O29:O35)</f>
        <v>294533282</v>
      </c>
      <c r="P36" s="90">
        <f t="shared" si="4"/>
        <v>847352876</v>
      </c>
      <c r="Q36" s="106">
        <f t="shared" si="5"/>
        <v>0.22503788984762393</v>
      </c>
      <c r="R36" s="89">
        <f>SUM(R29:R35)</f>
        <v>514609789</v>
      </c>
      <c r="S36" s="90">
        <f>SUM(S29:S35)</f>
        <v>-466424669</v>
      </c>
      <c r="T36" s="90">
        <f t="shared" si="6"/>
        <v>48185120</v>
      </c>
      <c r="U36" s="106">
        <f t="shared" si="7"/>
        <v>0.013207406808768956</v>
      </c>
      <c r="V36" s="89">
        <f>SUM(V29:V35)</f>
        <v>0</v>
      </c>
      <c r="W36" s="90">
        <f>SUM(W29:W35)</f>
        <v>0</v>
      </c>
      <c r="X36" s="90">
        <f t="shared" si="8"/>
        <v>0</v>
      </c>
      <c r="Y36" s="106">
        <f t="shared" si="9"/>
        <v>0</v>
      </c>
      <c r="Z36" s="89">
        <f t="shared" si="10"/>
        <v>1673877289</v>
      </c>
      <c r="AA36" s="90">
        <f t="shared" si="11"/>
        <v>111015476</v>
      </c>
      <c r="AB36" s="90">
        <f t="shared" si="12"/>
        <v>1784892765</v>
      </c>
      <c r="AC36" s="106">
        <f t="shared" si="13"/>
        <v>0.48923412159985175</v>
      </c>
      <c r="AD36" s="89">
        <f>SUM(AD29:AD35)</f>
        <v>1907605090</v>
      </c>
      <c r="AE36" s="90">
        <f>SUM(AE29:AE35)</f>
        <v>321562133</v>
      </c>
      <c r="AF36" s="90">
        <f t="shared" si="14"/>
        <v>2229167223</v>
      </c>
      <c r="AG36" s="90">
        <f>SUM(AG29:AG35)</f>
        <v>3823789774</v>
      </c>
      <c r="AH36" s="90">
        <f>SUM(AH29:AH35)</f>
        <v>3823789774</v>
      </c>
      <c r="AI36" s="91">
        <f>SUM(AI29:AI35)</f>
        <v>805689797</v>
      </c>
      <c r="AJ36" s="129">
        <f t="shared" si="15"/>
        <v>0.21070452211528928</v>
      </c>
      <c r="AK36" s="130">
        <f t="shared" si="16"/>
        <v>-0.9783842506282895</v>
      </c>
    </row>
    <row r="37" spans="1:37" ht="12.75">
      <c r="A37" s="62" t="s">
        <v>97</v>
      </c>
      <c r="B37" s="63" t="s">
        <v>146</v>
      </c>
      <c r="C37" s="64" t="s">
        <v>147</v>
      </c>
      <c r="D37" s="85">
        <v>352886776</v>
      </c>
      <c r="E37" s="86">
        <v>88783885</v>
      </c>
      <c r="F37" s="87">
        <f t="shared" si="0"/>
        <v>441670661</v>
      </c>
      <c r="G37" s="85">
        <v>346064328</v>
      </c>
      <c r="H37" s="86">
        <v>102923428</v>
      </c>
      <c r="I37" s="87">
        <f t="shared" si="1"/>
        <v>448987756</v>
      </c>
      <c r="J37" s="85">
        <v>28654215</v>
      </c>
      <c r="K37" s="86">
        <v>11125354</v>
      </c>
      <c r="L37" s="88">
        <f t="shared" si="2"/>
        <v>39779569</v>
      </c>
      <c r="M37" s="105">
        <f t="shared" si="3"/>
        <v>0.09006613414152044</v>
      </c>
      <c r="N37" s="85">
        <v>123949148</v>
      </c>
      <c r="O37" s="86">
        <v>12593519</v>
      </c>
      <c r="P37" s="88">
        <f t="shared" si="4"/>
        <v>136542667</v>
      </c>
      <c r="Q37" s="105">
        <f t="shared" si="5"/>
        <v>0.30915041241555324</v>
      </c>
      <c r="R37" s="85">
        <v>35206241</v>
      </c>
      <c r="S37" s="86">
        <v>7922547</v>
      </c>
      <c r="T37" s="88">
        <f t="shared" si="6"/>
        <v>43128788</v>
      </c>
      <c r="U37" s="105">
        <f t="shared" si="7"/>
        <v>0.0960578265746739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f t="shared" si="10"/>
        <v>187809604</v>
      </c>
      <c r="AA37" s="88">
        <f t="shared" si="11"/>
        <v>31641420</v>
      </c>
      <c r="AB37" s="88">
        <f t="shared" si="12"/>
        <v>219451024</v>
      </c>
      <c r="AC37" s="105">
        <f t="shared" si="13"/>
        <v>0.48876839305168046</v>
      </c>
      <c r="AD37" s="85">
        <v>151446349</v>
      </c>
      <c r="AE37" s="86">
        <v>74195116</v>
      </c>
      <c r="AF37" s="88">
        <f t="shared" si="14"/>
        <v>225641465</v>
      </c>
      <c r="AG37" s="86">
        <v>386184720</v>
      </c>
      <c r="AH37" s="86">
        <v>386184720</v>
      </c>
      <c r="AI37" s="126">
        <v>49172982</v>
      </c>
      <c r="AJ37" s="127">
        <f t="shared" si="15"/>
        <v>0.12733021130406194</v>
      </c>
      <c r="AK37" s="128">
        <f t="shared" si="16"/>
        <v>-0.8088614253590314</v>
      </c>
    </row>
    <row r="38" spans="1:37" ht="12.75">
      <c r="A38" s="62" t="s">
        <v>97</v>
      </c>
      <c r="B38" s="63" t="s">
        <v>148</v>
      </c>
      <c r="C38" s="64" t="s">
        <v>149</v>
      </c>
      <c r="D38" s="85">
        <v>278194570</v>
      </c>
      <c r="E38" s="86">
        <v>76791755</v>
      </c>
      <c r="F38" s="87">
        <f t="shared" si="0"/>
        <v>354986325</v>
      </c>
      <c r="G38" s="85">
        <v>289017543</v>
      </c>
      <c r="H38" s="86">
        <v>164403379</v>
      </c>
      <c r="I38" s="87">
        <f t="shared" si="1"/>
        <v>453420922</v>
      </c>
      <c r="J38" s="85">
        <v>26387269</v>
      </c>
      <c r="K38" s="86">
        <v>2544637</v>
      </c>
      <c r="L38" s="88">
        <f t="shared" si="2"/>
        <v>28931906</v>
      </c>
      <c r="M38" s="105">
        <f t="shared" si="3"/>
        <v>0.08150146628887747</v>
      </c>
      <c r="N38" s="85">
        <v>33712460</v>
      </c>
      <c r="O38" s="86">
        <v>12577257</v>
      </c>
      <c r="P38" s="88">
        <f t="shared" si="4"/>
        <v>46289717</v>
      </c>
      <c r="Q38" s="105">
        <f t="shared" si="5"/>
        <v>0.13039859211478075</v>
      </c>
      <c r="R38" s="85">
        <v>15739009</v>
      </c>
      <c r="S38" s="86">
        <v>4601193</v>
      </c>
      <c r="T38" s="88">
        <f t="shared" si="6"/>
        <v>20340202</v>
      </c>
      <c r="U38" s="105">
        <f t="shared" si="7"/>
        <v>0.0448594253442941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f t="shared" si="10"/>
        <v>75838738</v>
      </c>
      <c r="AA38" s="88">
        <f t="shared" si="11"/>
        <v>19723087</v>
      </c>
      <c r="AB38" s="88">
        <f t="shared" si="12"/>
        <v>95561825</v>
      </c>
      <c r="AC38" s="105">
        <f t="shared" si="13"/>
        <v>0.21075742287869106</v>
      </c>
      <c r="AD38" s="85">
        <v>146750181</v>
      </c>
      <c r="AE38" s="86">
        <v>38361198</v>
      </c>
      <c r="AF38" s="88">
        <f t="shared" si="14"/>
        <v>185111379</v>
      </c>
      <c r="AG38" s="86">
        <v>337344200</v>
      </c>
      <c r="AH38" s="86">
        <v>337344200</v>
      </c>
      <c r="AI38" s="126">
        <v>43574845</v>
      </c>
      <c r="AJ38" s="127">
        <f t="shared" si="15"/>
        <v>0.12917028068068162</v>
      </c>
      <c r="AK38" s="128">
        <f t="shared" si="16"/>
        <v>-0.8901191158000071</v>
      </c>
    </row>
    <row r="39" spans="1:37" ht="12.75">
      <c r="A39" s="62" t="s">
        <v>97</v>
      </c>
      <c r="B39" s="63" t="s">
        <v>150</v>
      </c>
      <c r="C39" s="64" t="s">
        <v>151</v>
      </c>
      <c r="D39" s="85">
        <v>278303129</v>
      </c>
      <c r="E39" s="86">
        <v>8800000</v>
      </c>
      <c r="F39" s="87">
        <f t="shared" si="0"/>
        <v>287103129</v>
      </c>
      <c r="G39" s="85">
        <v>287562387</v>
      </c>
      <c r="H39" s="86">
        <v>34604675</v>
      </c>
      <c r="I39" s="87">
        <f t="shared" si="1"/>
        <v>322167062</v>
      </c>
      <c r="J39" s="85">
        <v>26941883</v>
      </c>
      <c r="K39" s="86">
        <v>1380437</v>
      </c>
      <c r="L39" s="88">
        <f t="shared" si="2"/>
        <v>28322320</v>
      </c>
      <c r="M39" s="105">
        <f t="shared" si="3"/>
        <v>0.09864859396917267</v>
      </c>
      <c r="N39" s="85">
        <v>49601462</v>
      </c>
      <c r="O39" s="86">
        <v>1167558</v>
      </c>
      <c r="P39" s="88">
        <f t="shared" si="4"/>
        <v>50769020</v>
      </c>
      <c r="Q39" s="105">
        <f t="shared" si="5"/>
        <v>0.17683199823294157</v>
      </c>
      <c r="R39" s="85">
        <v>978711</v>
      </c>
      <c r="S39" s="86">
        <v>0</v>
      </c>
      <c r="T39" s="88">
        <f t="shared" si="6"/>
        <v>978711</v>
      </c>
      <c r="U39" s="105">
        <f t="shared" si="7"/>
        <v>0.0030378990140214894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f t="shared" si="10"/>
        <v>77522056</v>
      </c>
      <c r="AA39" s="88">
        <f t="shared" si="11"/>
        <v>2547995</v>
      </c>
      <c r="AB39" s="88">
        <f t="shared" si="12"/>
        <v>80070051</v>
      </c>
      <c r="AC39" s="105">
        <f t="shared" si="13"/>
        <v>0.2485358077977568</v>
      </c>
      <c r="AD39" s="85">
        <v>68278039</v>
      </c>
      <c r="AE39" s="86">
        <v>4283053</v>
      </c>
      <c r="AF39" s="88">
        <f t="shared" si="14"/>
        <v>72561092</v>
      </c>
      <c r="AG39" s="86">
        <v>285227650</v>
      </c>
      <c r="AH39" s="86">
        <v>285227650</v>
      </c>
      <c r="AI39" s="126">
        <v>23103366</v>
      </c>
      <c r="AJ39" s="127">
        <f t="shared" si="15"/>
        <v>0.0809997417852021</v>
      </c>
      <c r="AK39" s="128">
        <f t="shared" si="16"/>
        <v>-0.9865119036521667</v>
      </c>
    </row>
    <row r="40" spans="1:37" ht="12.75">
      <c r="A40" s="62" t="s">
        <v>112</v>
      </c>
      <c r="B40" s="63" t="s">
        <v>152</v>
      </c>
      <c r="C40" s="64" t="s">
        <v>153</v>
      </c>
      <c r="D40" s="85">
        <v>557172157</v>
      </c>
      <c r="E40" s="86">
        <v>304237553</v>
      </c>
      <c r="F40" s="87">
        <f t="shared" si="0"/>
        <v>861409710</v>
      </c>
      <c r="G40" s="85">
        <v>615807162</v>
      </c>
      <c r="H40" s="86">
        <v>243464556</v>
      </c>
      <c r="I40" s="87">
        <f t="shared" si="1"/>
        <v>859271718</v>
      </c>
      <c r="J40" s="85">
        <v>76055613</v>
      </c>
      <c r="K40" s="86">
        <v>40857575</v>
      </c>
      <c r="L40" s="88">
        <f t="shared" si="2"/>
        <v>116913188</v>
      </c>
      <c r="M40" s="105">
        <f t="shared" si="3"/>
        <v>0.13572309046760106</v>
      </c>
      <c r="N40" s="85">
        <v>105108985</v>
      </c>
      <c r="O40" s="86">
        <v>72183468</v>
      </c>
      <c r="P40" s="88">
        <f t="shared" si="4"/>
        <v>177292453</v>
      </c>
      <c r="Q40" s="105">
        <f t="shared" si="5"/>
        <v>0.2058166409570656</v>
      </c>
      <c r="R40" s="85">
        <v>99433799</v>
      </c>
      <c r="S40" s="86">
        <v>14032364</v>
      </c>
      <c r="T40" s="88">
        <f t="shared" si="6"/>
        <v>113466163</v>
      </c>
      <c r="U40" s="105">
        <f t="shared" si="7"/>
        <v>0.13204922334008437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f t="shared" si="10"/>
        <v>280598397</v>
      </c>
      <c r="AA40" s="88">
        <f t="shared" si="11"/>
        <v>127073407</v>
      </c>
      <c r="AB40" s="88">
        <f t="shared" si="12"/>
        <v>407671804</v>
      </c>
      <c r="AC40" s="105">
        <f t="shared" si="13"/>
        <v>0.4744387548898706</v>
      </c>
      <c r="AD40" s="85">
        <v>298221169</v>
      </c>
      <c r="AE40" s="86">
        <v>54923925</v>
      </c>
      <c r="AF40" s="88">
        <f t="shared" si="14"/>
        <v>353145094</v>
      </c>
      <c r="AG40" s="86">
        <v>850757769</v>
      </c>
      <c r="AH40" s="86">
        <v>850757769</v>
      </c>
      <c r="AI40" s="126">
        <v>95978540</v>
      </c>
      <c r="AJ40" s="127">
        <f t="shared" si="15"/>
        <v>0.11281535531884164</v>
      </c>
      <c r="AK40" s="128">
        <f t="shared" si="16"/>
        <v>-0.6786981755436761</v>
      </c>
    </row>
    <row r="41" spans="1:37" ht="16.5">
      <c r="A41" s="65"/>
      <c r="B41" s="66" t="s">
        <v>154</v>
      </c>
      <c r="C41" s="67"/>
      <c r="D41" s="89">
        <f>SUM(D37:D40)</f>
        <v>1466556632</v>
      </c>
      <c r="E41" s="90">
        <f>SUM(E37:E40)</f>
        <v>478613193</v>
      </c>
      <c r="F41" s="91">
        <f t="shared" si="0"/>
        <v>1945169825</v>
      </c>
      <c r="G41" s="89">
        <f>SUM(G37:G40)</f>
        <v>1538451420</v>
      </c>
      <c r="H41" s="90">
        <f>SUM(H37:H40)</f>
        <v>545396038</v>
      </c>
      <c r="I41" s="91">
        <f t="shared" si="1"/>
        <v>2083847458</v>
      </c>
      <c r="J41" s="89">
        <f>SUM(J37:J40)</f>
        <v>158038980</v>
      </c>
      <c r="K41" s="90">
        <f>SUM(K37:K40)</f>
        <v>55908003</v>
      </c>
      <c r="L41" s="90">
        <f t="shared" si="2"/>
        <v>213946983</v>
      </c>
      <c r="M41" s="106">
        <f t="shared" si="3"/>
        <v>0.10998884531842869</v>
      </c>
      <c r="N41" s="89">
        <f>SUM(N37:N40)</f>
        <v>312372055</v>
      </c>
      <c r="O41" s="90">
        <f>SUM(O37:O40)</f>
        <v>98521802</v>
      </c>
      <c r="P41" s="90">
        <f t="shared" si="4"/>
        <v>410893857</v>
      </c>
      <c r="Q41" s="106">
        <f t="shared" si="5"/>
        <v>0.2112380377893226</v>
      </c>
      <c r="R41" s="89">
        <f>SUM(R37:R40)</f>
        <v>151357760</v>
      </c>
      <c r="S41" s="90">
        <f>SUM(S37:S40)</f>
        <v>26556104</v>
      </c>
      <c r="T41" s="90">
        <f t="shared" si="6"/>
        <v>177913864</v>
      </c>
      <c r="U41" s="106">
        <f t="shared" si="7"/>
        <v>0.08537758525317164</v>
      </c>
      <c r="V41" s="89">
        <f>SUM(V37:V40)</f>
        <v>0</v>
      </c>
      <c r="W41" s="90">
        <f>SUM(W37:W40)</f>
        <v>0</v>
      </c>
      <c r="X41" s="90">
        <f t="shared" si="8"/>
        <v>0</v>
      </c>
      <c r="Y41" s="106">
        <f t="shared" si="9"/>
        <v>0</v>
      </c>
      <c r="Z41" s="89">
        <f t="shared" si="10"/>
        <v>621768795</v>
      </c>
      <c r="AA41" s="90">
        <f t="shared" si="11"/>
        <v>180985909</v>
      </c>
      <c r="AB41" s="90">
        <f t="shared" si="12"/>
        <v>802754704</v>
      </c>
      <c r="AC41" s="106">
        <f t="shared" si="13"/>
        <v>0.3852271916152895</v>
      </c>
      <c r="AD41" s="89">
        <f>SUM(AD37:AD40)</f>
        <v>664695738</v>
      </c>
      <c r="AE41" s="90">
        <f>SUM(AE37:AE40)</f>
        <v>171763292</v>
      </c>
      <c r="AF41" s="90">
        <f t="shared" si="14"/>
        <v>836459030</v>
      </c>
      <c r="AG41" s="90">
        <f>SUM(AG37:AG40)</f>
        <v>1859514339</v>
      </c>
      <c r="AH41" s="90">
        <f>SUM(AH37:AH40)</f>
        <v>1859514339</v>
      </c>
      <c r="AI41" s="91">
        <f>SUM(AI37:AI40)</f>
        <v>211829733</v>
      </c>
      <c r="AJ41" s="129">
        <f t="shared" si="15"/>
        <v>0.11391669779428358</v>
      </c>
      <c r="AK41" s="130">
        <f t="shared" si="16"/>
        <v>-0.7873011616600039</v>
      </c>
    </row>
    <row r="42" spans="1:37" ht="12.75">
      <c r="A42" s="62" t="s">
        <v>97</v>
      </c>
      <c r="B42" s="63" t="s">
        <v>155</v>
      </c>
      <c r="C42" s="64" t="s">
        <v>156</v>
      </c>
      <c r="D42" s="85">
        <v>400036015</v>
      </c>
      <c r="E42" s="86">
        <v>173066000</v>
      </c>
      <c r="F42" s="87">
        <f t="shared" si="0"/>
        <v>573102015</v>
      </c>
      <c r="G42" s="85">
        <v>470893959</v>
      </c>
      <c r="H42" s="86">
        <v>195487381</v>
      </c>
      <c r="I42" s="87">
        <f t="shared" si="1"/>
        <v>666381340</v>
      </c>
      <c r="J42" s="85">
        <v>61350204</v>
      </c>
      <c r="K42" s="86">
        <v>11969347</v>
      </c>
      <c r="L42" s="88">
        <f t="shared" si="2"/>
        <v>73319551</v>
      </c>
      <c r="M42" s="105">
        <f t="shared" si="3"/>
        <v>0.12793455454872202</v>
      </c>
      <c r="N42" s="85">
        <v>27594878</v>
      </c>
      <c r="O42" s="86">
        <v>25646114</v>
      </c>
      <c r="P42" s="88">
        <f t="shared" si="4"/>
        <v>53240992</v>
      </c>
      <c r="Q42" s="105">
        <f t="shared" si="5"/>
        <v>0.09289967685770568</v>
      </c>
      <c r="R42" s="85">
        <v>95259594</v>
      </c>
      <c r="S42" s="86">
        <v>26202891</v>
      </c>
      <c r="T42" s="88">
        <f t="shared" si="6"/>
        <v>121462485</v>
      </c>
      <c r="U42" s="105">
        <f t="shared" si="7"/>
        <v>0.18227173798113855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f t="shared" si="10"/>
        <v>184204676</v>
      </c>
      <c r="AA42" s="88">
        <f t="shared" si="11"/>
        <v>63818352</v>
      </c>
      <c r="AB42" s="88">
        <f t="shared" si="12"/>
        <v>248023028</v>
      </c>
      <c r="AC42" s="105">
        <f t="shared" si="13"/>
        <v>0.3721938372404005</v>
      </c>
      <c r="AD42" s="85">
        <v>168696749</v>
      </c>
      <c r="AE42" s="86">
        <v>68132896</v>
      </c>
      <c r="AF42" s="88">
        <f t="shared" si="14"/>
        <v>236829645</v>
      </c>
      <c r="AG42" s="86">
        <v>467338020</v>
      </c>
      <c r="AH42" s="86">
        <v>467338020</v>
      </c>
      <c r="AI42" s="126">
        <v>80668766</v>
      </c>
      <c r="AJ42" s="127">
        <f t="shared" si="15"/>
        <v>0.17261331744419167</v>
      </c>
      <c r="AK42" s="128">
        <f t="shared" si="16"/>
        <v>-0.48713141465039145</v>
      </c>
    </row>
    <row r="43" spans="1:37" ht="12.75">
      <c r="A43" s="62" t="s">
        <v>97</v>
      </c>
      <c r="B43" s="63" t="s">
        <v>157</v>
      </c>
      <c r="C43" s="64" t="s">
        <v>158</v>
      </c>
      <c r="D43" s="85">
        <v>227227729</v>
      </c>
      <c r="E43" s="86">
        <v>98984349</v>
      </c>
      <c r="F43" s="87">
        <f t="shared" si="0"/>
        <v>326212078</v>
      </c>
      <c r="G43" s="85">
        <v>247335068</v>
      </c>
      <c r="H43" s="86">
        <v>140490735</v>
      </c>
      <c r="I43" s="87">
        <f t="shared" si="1"/>
        <v>387825803</v>
      </c>
      <c r="J43" s="85">
        <v>40527624</v>
      </c>
      <c r="K43" s="86">
        <v>60919011</v>
      </c>
      <c r="L43" s="88">
        <f t="shared" si="2"/>
        <v>101446635</v>
      </c>
      <c r="M43" s="105">
        <f t="shared" si="3"/>
        <v>0.31098368773457863</v>
      </c>
      <c r="N43" s="85">
        <v>33240153</v>
      </c>
      <c r="O43" s="86">
        <v>22443086</v>
      </c>
      <c r="P43" s="88">
        <f t="shared" si="4"/>
        <v>55683239</v>
      </c>
      <c r="Q43" s="105">
        <f t="shared" si="5"/>
        <v>0.1706964357095325</v>
      </c>
      <c r="R43" s="85">
        <v>39159005</v>
      </c>
      <c r="S43" s="86">
        <v>45757918</v>
      </c>
      <c r="T43" s="88">
        <f t="shared" si="6"/>
        <v>84916923</v>
      </c>
      <c r="U43" s="105">
        <f t="shared" si="7"/>
        <v>0.21895635190627066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f t="shared" si="10"/>
        <v>112926782</v>
      </c>
      <c r="AA43" s="88">
        <f t="shared" si="11"/>
        <v>129120015</v>
      </c>
      <c r="AB43" s="88">
        <f t="shared" si="12"/>
        <v>242046797</v>
      </c>
      <c r="AC43" s="105">
        <f t="shared" si="13"/>
        <v>0.6241121532596943</v>
      </c>
      <c r="AD43" s="85">
        <v>72165671</v>
      </c>
      <c r="AE43" s="86">
        <v>116681560</v>
      </c>
      <c r="AF43" s="88">
        <f t="shared" si="14"/>
        <v>188847231</v>
      </c>
      <c r="AG43" s="86">
        <v>326237862</v>
      </c>
      <c r="AH43" s="86">
        <v>326237862</v>
      </c>
      <c r="AI43" s="126">
        <v>52489927</v>
      </c>
      <c r="AJ43" s="127">
        <f t="shared" si="15"/>
        <v>0.1608946511548681</v>
      </c>
      <c r="AK43" s="128">
        <f t="shared" si="16"/>
        <v>-0.5503406507453636</v>
      </c>
    </row>
    <row r="44" spans="1:37" ht="12.75">
      <c r="A44" s="62" t="s">
        <v>97</v>
      </c>
      <c r="B44" s="63" t="s">
        <v>159</v>
      </c>
      <c r="C44" s="64" t="s">
        <v>160</v>
      </c>
      <c r="D44" s="85">
        <v>397919854</v>
      </c>
      <c r="E44" s="86">
        <v>140131145</v>
      </c>
      <c r="F44" s="87">
        <f t="shared" si="0"/>
        <v>538050999</v>
      </c>
      <c r="G44" s="85">
        <v>435518718</v>
      </c>
      <c r="H44" s="86">
        <v>158751255</v>
      </c>
      <c r="I44" s="87">
        <f t="shared" si="1"/>
        <v>594269973</v>
      </c>
      <c r="J44" s="85">
        <v>60210188</v>
      </c>
      <c r="K44" s="86">
        <v>106268402</v>
      </c>
      <c r="L44" s="88">
        <f t="shared" si="2"/>
        <v>166478590</v>
      </c>
      <c r="M44" s="105">
        <f t="shared" si="3"/>
        <v>0.30941042821109976</v>
      </c>
      <c r="N44" s="85">
        <v>67898538</v>
      </c>
      <c r="O44" s="86">
        <v>25618934</v>
      </c>
      <c r="P44" s="88">
        <f t="shared" si="4"/>
        <v>93517472</v>
      </c>
      <c r="Q44" s="105">
        <f t="shared" si="5"/>
        <v>0.17380782151470367</v>
      </c>
      <c r="R44" s="85">
        <v>64044755</v>
      </c>
      <c r="S44" s="86">
        <v>23662381</v>
      </c>
      <c r="T44" s="88">
        <f t="shared" si="6"/>
        <v>87707136</v>
      </c>
      <c r="U44" s="105">
        <f t="shared" si="7"/>
        <v>0.14758803235040785</v>
      </c>
      <c r="V44" s="85">
        <v>0</v>
      </c>
      <c r="W44" s="86">
        <v>0</v>
      </c>
      <c r="X44" s="88">
        <f t="shared" si="8"/>
        <v>0</v>
      </c>
      <c r="Y44" s="105">
        <f t="shared" si="9"/>
        <v>0</v>
      </c>
      <c r="Z44" s="125">
        <f t="shared" si="10"/>
        <v>192153481</v>
      </c>
      <c r="AA44" s="88">
        <f t="shared" si="11"/>
        <v>155549717</v>
      </c>
      <c r="AB44" s="88">
        <f t="shared" si="12"/>
        <v>347703198</v>
      </c>
      <c r="AC44" s="105">
        <f t="shared" si="13"/>
        <v>0.5850929944259526</v>
      </c>
      <c r="AD44" s="85">
        <v>195858446</v>
      </c>
      <c r="AE44" s="86">
        <v>97100904</v>
      </c>
      <c r="AF44" s="88">
        <f t="shared" si="14"/>
        <v>292959350</v>
      </c>
      <c r="AG44" s="86">
        <v>453209022</v>
      </c>
      <c r="AH44" s="86">
        <v>453209022</v>
      </c>
      <c r="AI44" s="126">
        <v>80844504</v>
      </c>
      <c r="AJ44" s="127">
        <f t="shared" si="15"/>
        <v>0.17838238004008666</v>
      </c>
      <c r="AK44" s="128">
        <f t="shared" si="16"/>
        <v>-0.7006167033071311</v>
      </c>
    </row>
    <row r="45" spans="1:37" ht="12.75">
      <c r="A45" s="62" t="s">
        <v>97</v>
      </c>
      <c r="B45" s="63" t="s">
        <v>161</v>
      </c>
      <c r="C45" s="64" t="s">
        <v>162</v>
      </c>
      <c r="D45" s="85">
        <v>319377115</v>
      </c>
      <c r="E45" s="86">
        <v>91889689</v>
      </c>
      <c r="F45" s="87">
        <f t="shared" si="0"/>
        <v>411266804</v>
      </c>
      <c r="G45" s="85">
        <v>294613830</v>
      </c>
      <c r="H45" s="86">
        <v>95957357</v>
      </c>
      <c r="I45" s="87">
        <f t="shared" si="1"/>
        <v>390571187</v>
      </c>
      <c r="J45" s="85">
        <v>51603978</v>
      </c>
      <c r="K45" s="86">
        <v>14758155</v>
      </c>
      <c r="L45" s="88">
        <f t="shared" si="2"/>
        <v>66362133</v>
      </c>
      <c r="M45" s="105">
        <f t="shared" si="3"/>
        <v>0.16136029544460875</v>
      </c>
      <c r="N45" s="85">
        <v>47299097</v>
      </c>
      <c r="O45" s="86">
        <v>23327888</v>
      </c>
      <c r="P45" s="88">
        <f t="shared" si="4"/>
        <v>70626985</v>
      </c>
      <c r="Q45" s="105">
        <f t="shared" si="5"/>
        <v>0.17173033250697278</v>
      </c>
      <c r="R45" s="85">
        <v>85643441</v>
      </c>
      <c r="S45" s="86">
        <v>17894510</v>
      </c>
      <c r="T45" s="88">
        <f t="shared" si="6"/>
        <v>103537951</v>
      </c>
      <c r="U45" s="105">
        <f t="shared" si="7"/>
        <v>0.26509367420387825</v>
      </c>
      <c r="V45" s="85">
        <v>0</v>
      </c>
      <c r="W45" s="86">
        <v>0</v>
      </c>
      <c r="X45" s="88">
        <f t="shared" si="8"/>
        <v>0</v>
      </c>
      <c r="Y45" s="105">
        <f t="shared" si="9"/>
        <v>0</v>
      </c>
      <c r="Z45" s="125">
        <f t="shared" si="10"/>
        <v>184546516</v>
      </c>
      <c r="AA45" s="88">
        <f t="shared" si="11"/>
        <v>55980553</v>
      </c>
      <c r="AB45" s="88">
        <f t="shared" si="12"/>
        <v>240527069</v>
      </c>
      <c r="AC45" s="105">
        <f t="shared" si="13"/>
        <v>0.6158341347386693</v>
      </c>
      <c r="AD45" s="85">
        <v>132507549</v>
      </c>
      <c r="AE45" s="86">
        <v>168446281</v>
      </c>
      <c r="AF45" s="88">
        <f t="shared" si="14"/>
        <v>300953830</v>
      </c>
      <c r="AG45" s="86">
        <v>409592197</v>
      </c>
      <c r="AH45" s="86">
        <v>409592197</v>
      </c>
      <c r="AI45" s="126">
        <v>59028243</v>
      </c>
      <c r="AJ45" s="127">
        <f t="shared" si="15"/>
        <v>0.14411466681334265</v>
      </c>
      <c r="AK45" s="128">
        <f t="shared" si="16"/>
        <v>-0.6559673256193483</v>
      </c>
    </row>
    <row r="46" spans="1:37" ht="12.75">
      <c r="A46" s="62" t="s">
        <v>97</v>
      </c>
      <c r="B46" s="63" t="s">
        <v>163</v>
      </c>
      <c r="C46" s="64" t="s">
        <v>164</v>
      </c>
      <c r="D46" s="85">
        <v>1289140965</v>
      </c>
      <c r="E46" s="86">
        <v>117510350</v>
      </c>
      <c r="F46" s="87">
        <f t="shared" si="0"/>
        <v>1406651315</v>
      </c>
      <c r="G46" s="85">
        <v>1466007285</v>
      </c>
      <c r="H46" s="86">
        <v>210385354</v>
      </c>
      <c r="I46" s="87">
        <f t="shared" si="1"/>
        <v>1676392639</v>
      </c>
      <c r="J46" s="85">
        <v>254459144</v>
      </c>
      <c r="K46" s="86">
        <v>216080166</v>
      </c>
      <c r="L46" s="88">
        <f t="shared" si="2"/>
        <v>470539310</v>
      </c>
      <c r="M46" s="105">
        <f t="shared" si="3"/>
        <v>0.33451026916361287</v>
      </c>
      <c r="N46" s="85">
        <v>377372919</v>
      </c>
      <c r="O46" s="86">
        <v>36053702</v>
      </c>
      <c r="P46" s="88">
        <f t="shared" si="4"/>
        <v>413426621</v>
      </c>
      <c r="Q46" s="105">
        <f t="shared" si="5"/>
        <v>0.29390838837697314</v>
      </c>
      <c r="R46" s="85">
        <v>242419314</v>
      </c>
      <c r="S46" s="86">
        <v>20845380</v>
      </c>
      <c r="T46" s="88">
        <f t="shared" si="6"/>
        <v>263264694</v>
      </c>
      <c r="U46" s="105">
        <f t="shared" si="7"/>
        <v>0.15704238247970498</v>
      </c>
      <c r="V46" s="85">
        <v>0</v>
      </c>
      <c r="W46" s="86">
        <v>0</v>
      </c>
      <c r="X46" s="88">
        <f t="shared" si="8"/>
        <v>0</v>
      </c>
      <c r="Y46" s="105">
        <f t="shared" si="9"/>
        <v>0</v>
      </c>
      <c r="Z46" s="125">
        <f t="shared" si="10"/>
        <v>874251377</v>
      </c>
      <c r="AA46" s="88">
        <f t="shared" si="11"/>
        <v>272979248</v>
      </c>
      <c r="AB46" s="88">
        <f t="shared" si="12"/>
        <v>1147230625</v>
      </c>
      <c r="AC46" s="105">
        <f t="shared" si="13"/>
        <v>0.6843448237069001</v>
      </c>
      <c r="AD46" s="85">
        <v>918898072</v>
      </c>
      <c r="AE46" s="86">
        <v>103170261</v>
      </c>
      <c r="AF46" s="88">
        <f t="shared" si="14"/>
        <v>1022068333</v>
      </c>
      <c r="AG46" s="86">
        <v>1500051659</v>
      </c>
      <c r="AH46" s="86">
        <v>1500051659</v>
      </c>
      <c r="AI46" s="126">
        <v>323927812</v>
      </c>
      <c r="AJ46" s="127">
        <f t="shared" si="15"/>
        <v>0.21594443768419577</v>
      </c>
      <c r="AK46" s="128">
        <f t="shared" si="16"/>
        <v>-0.7424196743995981</v>
      </c>
    </row>
    <row r="47" spans="1:37" ht="12.75">
      <c r="A47" s="62" t="s">
        <v>112</v>
      </c>
      <c r="B47" s="63" t="s">
        <v>165</v>
      </c>
      <c r="C47" s="64" t="s">
        <v>166</v>
      </c>
      <c r="D47" s="85">
        <v>1706401243</v>
      </c>
      <c r="E47" s="86">
        <v>1044807053</v>
      </c>
      <c r="F47" s="87">
        <f t="shared" si="0"/>
        <v>2751208296</v>
      </c>
      <c r="G47" s="85">
        <v>1720708967</v>
      </c>
      <c r="H47" s="86">
        <v>1236157957</v>
      </c>
      <c r="I47" s="87">
        <f t="shared" si="1"/>
        <v>2956866924</v>
      </c>
      <c r="J47" s="85">
        <v>259860833</v>
      </c>
      <c r="K47" s="86">
        <v>58111783</v>
      </c>
      <c r="L47" s="88">
        <f t="shared" si="2"/>
        <v>317972616</v>
      </c>
      <c r="M47" s="105">
        <f t="shared" si="3"/>
        <v>0.11557562415841159</v>
      </c>
      <c r="N47" s="85">
        <v>363971402</v>
      </c>
      <c r="O47" s="86">
        <v>232528136</v>
      </c>
      <c r="P47" s="88">
        <f t="shared" si="4"/>
        <v>596499538</v>
      </c>
      <c r="Q47" s="105">
        <f t="shared" si="5"/>
        <v>0.21681365924465065</v>
      </c>
      <c r="R47" s="85">
        <v>298367924</v>
      </c>
      <c r="S47" s="86">
        <v>110607630</v>
      </c>
      <c r="T47" s="88">
        <f t="shared" si="6"/>
        <v>408975554</v>
      </c>
      <c r="U47" s="105">
        <f t="shared" si="7"/>
        <v>0.13831381814327467</v>
      </c>
      <c r="V47" s="85">
        <v>0</v>
      </c>
      <c r="W47" s="86">
        <v>0</v>
      </c>
      <c r="X47" s="88">
        <f t="shared" si="8"/>
        <v>0</v>
      </c>
      <c r="Y47" s="105">
        <f t="shared" si="9"/>
        <v>0</v>
      </c>
      <c r="Z47" s="125">
        <f t="shared" si="10"/>
        <v>922200159</v>
      </c>
      <c r="AA47" s="88">
        <f t="shared" si="11"/>
        <v>401247549</v>
      </c>
      <c r="AB47" s="88">
        <f t="shared" si="12"/>
        <v>1323447708</v>
      </c>
      <c r="AC47" s="105">
        <f t="shared" si="13"/>
        <v>0.44758446761941595</v>
      </c>
      <c r="AD47" s="85">
        <v>745027731</v>
      </c>
      <c r="AE47" s="86">
        <v>427654277</v>
      </c>
      <c r="AF47" s="88">
        <f t="shared" si="14"/>
        <v>1172682008</v>
      </c>
      <c r="AG47" s="86">
        <v>2556471262</v>
      </c>
      <c r="AH47" s="86">
        <v>2556471262</v>
      </c>
      <c r="AI47" s="126">
        <v>209913332</v>
      </c>
      <c r="AJ47" s="127">
        <f t="shared" si="15"/>
        <v>0.08211057762322696</v>
      </c>
      <c r="AK47" s="128">
        <f t="shared" si="16"/>
        <v>-0.6512476944218624</v>
      </c>
    </row>
    <row r="48" spans="1:37" ht="16.5">
      <c r="A48" s="65"/>
      <c r="B48" s="66" t="s">
        <v>167</v>
      </c>
      <c r="C48" s="67"/>
      <c r="D48" s="89">
        <f>SUM(D42:D47)</f>
        <v>4340102921</v>
      </c>
      <c r="E48" s="90">
        <f>SUM(E42:E47)</f>
        <v>1666388586</v>
      </c>
      <c r="F48" s="91">
        <f t="shared" si="0"/>
        <v>6006491507</v>
      </c>
      <c r="G48" s="89">
        <f>SUM(G42:G47)</f>
        <v>4635077827</v>
      </c>
      <c r="H48" s="90">
        <f>SUM(H42:H47)</f>
        <v>2037230039</v>
      </c>
      <c r="I48" s="91">
        <f t="shared" si="1"/>
        <v>6672307866</v>
      </c>
      <c r="J48" s="89">
        <f>SUM(J42:J47)</f>
        <v>728011971</v>
      </c>
      <c r="K48" s="90">
        <f>SUM(K42:K47)</f>
        <v>468106864</v>
      </c>
      <c r="L48" s="90">
        <f t="shared" si="2"/>
        <v>1196118835</v>
      </c>
      <c r="M48" s="106">
        <f t="shared" si="3"/>
        <v>0.1991376885501355</v>
      </c>
      <c r="N48" s="89">
        <f>SUM(N42:N47)</f>
        <v>917376987</v>
      </c>
      <c r="O48" s="90">
        <f>SUM(O42:O47)</f>
        <v>365617860</v>
      </c>
      <c r="P48" s="90">
        <f t="shared" si="4"/>
        <v>1282994847</v>
      </c>
      <c r="Q48" s="106">
        <f t="shared" si="5"/>
        <v>0.2136013753627705</v>
      </c>
      <c r="R48" s="89">
        <f>SUM(R42:R47)</f>
        <v>824894033</v>
      </c>
      <c r="S48" s="90">
        <f>SUM(S42:S47)</f>
        <v>244970710</v>
      </c>
      <c r="T48" s="90">
        <f t="shared" si="6"/>
        <v>1069864743</v>
      </c>
      <c r="U48" s="106">
        <f t="shared" si="7"/>
        <v>0.16034403155341453</v>
      </c>
      <c r="V48" s="89">
        <f>SUM(V42:V47)</f>
        <v>0</v>
      </c>
      <c r="W48" s="90">
        <f>SUM(W42:W47)</f>
        <v>0</v>
      </c>
      <c r="X48" s="90">
        <f t="shared" si="8"/>
        <v>0</v>
      </c>
      <c r="Y48" s="106">
        <f t="shared" si="9"/>
        <v>0</v>
      </c>
      <c r="Z48" s="89">
        <f t="shared" si="10"/>
        <v>2470282991</v>
      </c>
      <c r="AA48" s="90">
        <f t="shared" si="11"/>
        <v>1078695434</v>
      </c>
      <c r="AB48" s="90">
        <f t="shared" si="12"/>
        <v>3548978425</v>
      </c>
      <c r="AC48" s="106">
        <f t="shared" si="13"/>
        <v>0.5318966834675731</v>
      </c>
      <c r="AD48" s="89">
        <f>SUM(AD42:AD47)</f>
        <v>2233154218</v>
      </c>
      <c r="AE48" s="90">
        <f>SUM(AE42:AE47)</f>
        <v>981186179</v>
      </c>
      <c r="AF48" s="90">
        <f t="shared" si="14"/>
        <v>3214340397</v>
      </c>
      <c r="AG48" s="90">
        <f>SUM(AG42:AG47)</f>
        <v>5712900022</v>
      </c>
      <c r="AH48" s="90">
        <f>SUM(AH42:AH47)</f>
        <v>5712900022</v>
      </c>
      <c r="AI48" s="91">
        <f>SUM(AI42:AI47)</f>
        <v>806872584</v>
      </c>
      <c r="AJ48" s="129">
        <f t="shared" si="15"/>
        <v>0.14123695161700486</v>
      </c>
      <c r="AK48" s="130">
        <f t="shared" si="16"/>
        <v>-0.6671588534933874</v>
      </c>
    </row>
    <row r="49" spans="1:37" ht="12.75">
      <c r="A49" s="62" t="s">
        <v>97</v>
      </c>
      <c r="B49" s="63" t="s">
        <v>168</v>
      </c>
      <c r="C49" s="64" t="s">
        <v>169</v>
      </c>
      <c r="D49" s="85">
        <v>408392856</v>
      </c>
      <c r="E49" s="86">
        <v>174313680</v>
      </c>
      <c r="F49" s="87">
        <f t="shared" si="0"/>
        <v>582706536</v>
      </c>
      <c r="G49" s="85">
        <v>439610076</v>
      </c>
      <c r="H49" s="86">
        <v>177313684</v>
      </c>
      <c r="I49" s="87">
        <f t="shared" si="1"/>
        <v>616923760</v>
      </c>
      <c r="J49" s="85">
        <v>67432652</v>
      </c>
      <c r="K49" s="86">
        <v>29926311</v>
      </c>
      <c r="L49" s="88">
        <f t="shared" si="2"/>
        <v>97358963</v>
      </c>
      <c r="M49" s="105">
        <f t="shared" si="3"/>
        <v>0.16708060916618928</v>
      </c>
      <c r="N49" s="85">
        <v>82341291</v>
      </c>
      <c r="O49" s="86">
        <v>54305212</v>
      </c>
      <c r="P49" s="88">
        <f t="shared" si="4"/>
        <v>136646503</v>
      </c>
      <c r="Q49" s="105">
        <f t="shared" si="5"/>
        <v>0.2345031238846444</v>
      </c>
      <c r="R49" s="85">
        <v>68319783</v>
      </c>
      <c r="S49" s="86">
        <v>20036076</v>
      </c>
      <c r="T49" s="88">
        <f t="shared" si="6"/>
        <v>88355859</v>
      </c>
      <c r="U49" s="105">
        <f t="shared" si="7"/>
        <v>0.14322006174636553</v>
      </c>
      <c r="V49" s="85">
        <v>0</v>
      </c>
      <c r="W49" s="86">
        <v>0</v>
      </c>
      <c r="X49" s="88">
        <f t="shared" si="8"/>
        <v>0</v>
      </c>
      <c r="Y49" s="105">
        <f t="shared" si="9"/>
        <v>0</v>
      </c>
      <c r="Z49" s="125">
        <f t="shared" si="10"/>
        <v>218093726</v>
      </c>
      <c r="AA49" s="88">
        <f t="shared" si="11"/>
        <v>104267599</v>
      </c>
      <c r="AB49" s="88">
        <f t="shared" si="12"/>
        <v>322361325</v>
      </c>
      <c r="AC49" s="105">
        <f t="shared" si="13"/>
        <v>0.5225302474976811</v>
      </c>
      <c r="AD49" s="85">
        <v>212712209</v>
      </c>
      <c r="AE49" s="86">
        <v>124044209</v>
      </c>
      <c r="AF49" s="88">
        <f t="shared" si="14"/>
        <v>336756418</v>
      </c>
      <c r="AG49" s="86">
        <v>566676378</v>
      </c>
      <c r="AH49" s="86">
        <v>566676378</v>
      </c>
      <c r="AI49" s="126">
        <v>106350560</v>
      </c>
      <c r="AJ49" s="127">
        <f t="shared" si="15"/>
        <v>0.18767424252859893</v>
      </c>
      <c r="AK49" s="128">
        <f t="shared" si="16"/>
        <v>-0.7376268000332513</v>
      </c>
    </row>
    <row r="50" spans="1:37" ht="12.75">
      <c r="A50" s="62" t="s">
        <v>97</v>
      </c>
      <c r="B50" s="63" t="s">
        <v>170</v>
      </c>
      <c r="C50" s="64" t="s">
        <v>171</v>
      </c>
      <c r="D50" s="85">
        <v>381284435</v>
      </c>
      <c r="E50" s="86">
        <v>169700187</v>
      </c>
      <c r="F50" s="87">
        <f t="shared" si="0"/>
        <v>550984622</v>
      </c>
      <c r="G50" s="85">
        <v>390290257</v>
      </c>
      <c r="H50" s="86">
        <v>189647879</v>
      </c>
      <c r="I50" s="87">
        <f t="shared" si="1"/>
        <v>579938136</v>
      </c>
      <c r="J50" s="85">
        <v>52504253</v>
      </c>
      <c r="K50" s="86">
        <v>17330761</v>
      </c>
      <c r="L50" s="88">
        <f t="shared" si="2"/>
        <v>69835014</v>
      </c>
      <c r="M50" s="105">
        <f t="shared" si="3"/>
        <v>0.12674584954205853</v>
      </c>
      <c r="N50" s="85">
        <v>61785175</v>
      </c>
      <c r="O50" s="86">
        <v>47897678</v>
      </c>
      <c r="P50" s="88">
        <f t="shared" si="4"/>
        <v>109682853</v>
      </c>
      <c r="Q50" s="105">
        <f t="shared" si="5"/>
        <v>0.19906699501315664</v>
      </c>
      <c r="R50" s="85">
        <v>49933631</v>
      </c>
      <c r="S50" s="86">
        <v>35134064</v>
      </c>
      <c r="T50" s="88">
        <f t="shared" si="6"/>
        <v>85067695</v>
      </c>
      <c r="U50" s="105">
        <f t="shared" si="7"/>
        <v>0.14668408528319304</v>
      </c>
      <c r="V50" s="85">
        <v>0</v>
      </c>
      <c r="W50" s="86">
        <v>0</v>
      </c>
      <c r="X50" s="88">
        <f t="shared" si="8"/>
        <v>0</v>
      </c>
      <c r="Y50" s="105">
        <f t="shared" si="9"/>
        <v>0</v>
      </c>
      <c r="Z50" s="125">
        <f t="shared" si="10"/>
        <v>164223059</v>
      </c>
      <c r="AA50" s="88">
        <f t="shared" si="11"/>
        <v>100362503</v>
      </c>
      <c r="AB50" s="88">
        <f t="shared" si="12"/>
        <v>264585562</v>
      </c>
      <c r="AC50" s="105">
        <f t="shared" si="13"/>
        <v>0.45623066595503214</v>
      </c>
      <c r="AD50" s="85">
        <v>194774081</v>
      </c>
      <c r="AE50" s="86">
        <v>66736139</v>
      </c>
      <c r="AF50" s="88">
        <f t="shared" si="14"/>
        <v>261510220</v>
      </c>
      <c r="AG50" s="86">
        <v>476164003</v>
      </c>
      <c r="AH50" s="86">
        <v>476164003</v>
      </c>
      <c r="AI50" s="126">
        <v>118580344</v>
      </c>
      <c r="AJ50" s="127">
        <f t="shared" si="15"/>
        <v>0.24903256704182236</v>
      </c>
      <c r="AK50" s="128">
        <f t="shared" si="16"/>
        <v>-0.6747060401692906</v>
      </c>
    </row>
    <row r="51" spans="1:37" ht="12.75">
      <c r="A51" s="62" t="s">
        <v>97</v>
      </c>
      <c r="B51" s="63" t="s">
        <v>172</v>
      </c>
      <c r="C51" s="64" t="s">
        <v>173</v>
      </c>
      <c r="D51" s="85">
        <v>423190296</v>
      </c>
      <c r="E51" s="86">
        <v>75808188</v>
      </c>
      <c r="F51" s="87">
        <f t="shared" si="0"/>
        <v>498998484</v>
      </c>
      <c r="G51" s="85">
        <v>448802841</v>
      </c>
      <c r="H51" s="86">
        <v>159390103</v>
      </c>
      <c r="I51" s="87">
        <f t="shared" si="1"/>
        <v>608192944</v>
      </c>
      <c r="J51" s="85">
        <v>65345693</v>
      </c>
      <c r="K51" s="86">
        <v>12510698</v>
      </c>
      <c r="L51" s="88">
        <f t="shared" si="2"/>
        <v>77856391</v>
      </c>
      <c r="M51" s="105">
        <f t="shared" si="3"/>
        <v>0.156025305680087</v>
      </c>
      <c r="N51" s="85">
        <v>71336792</v>
      </c>
      <c r="O51" s="86">
        <v>17755499</v>
      </c>
      <c r="P51" s="88">
        <f t="shared" si="4"/>
        <v>89092291</v>
      </c>
      <c r="Q51" s="105">
        <f t="shared" si="5"/>
        <v>0.17854220775548488</v>
      </c>
      <c r="R51" s="85">
        <v>87209976</v>
      </c>
      <c r="S51" s="86">
        <v>36947591</v>
      </c>
      <c r="T51" s="88">
        <f t="shared" si="6"/>
        <v>124157567</v>
      </c>
      <c r="U51" s="105">
        <f t="shared" si="7"/>
        <v>0.2041417419009057</v>
      </c>
      <c r="V51" s="85">
        <v>0</v>
      </c>
      <c r="W51" s="86">
        <v>0</v>
      </c>
      <c r="X51" s="88">
        <f t="shared" si="8"/>
        <v>0</v>
      </c>
      <c r="Y51" s="105">
        <f t="shared" si="9"/>
        <v>0</v>
      </c>
      <c r="Z51" s="125">
        <f t="shared" si="10"/>
        <v>223892461</v>
      </c>
      <c r="AA51" s="88">
        <f t="shared" si="11"/>
        <v>67213788</v>
      </c>
      <c r="AB51" s="88">
        <f t="shared" si="12"/>
        <v>291106249</v>
      </c>
      <c r="AC51" s="105">
        <f t="shared" si="13"/>
        <v>0.47864127966601333</v>
      </c>
      <c r="AD51" s="85">
        <v>303659064</v>
      </c>
      <c r="AE51" s="86">
        <v>41545620</v>
      </c>
      <c r="AF51" s="88">
        <f t="shared" si="14"/>
        <v>345204684</v>
      </c>
      <c r="AG51" s="86">
        <v>513020507</v>
      </c>
      <c r="AH51" s="86">
        <v>513020507</v>
      </c>
      <c r="AI51" s="126">
        <v>155614765</v>
      </c>
      <c r="AJ51" s="127">
        <f t="shared" si="15"/>
        <v>0.3033304962992444</v>
      </c>
      <c r="AK51" s="128">
        <f t="shared" si="16"/>
        <v>-0.6403363779386029</v>
      </c>
    </row>
    <row r="52" spans="1:37" ht="12.75">
      <c r="A52" s="62" t="s">
        <v>97</v>
      </c>
      <c r="B52" s="63" t="s">
        <v>174</v>
      </c>
      <c r="C52" s="64" t="s">
        <v>175</v>
      </c>
      <c r="D52" s="85">
        <v>205663411</v>
      </c>
      <c r="E52" s="86">
        <v>58170749</v>
      </c>
      <c r="F52" s="87">
        <f t="shared" si="0"/>
        <v>263834160</v>
      </c>
      <c r="G52" s="85">
        <v>215422758</v>
      </c>
      <c r="H52" s="86">
        <v>68495218</v>
      </c>
      <c r="I52" s="87">
        <f t="shared" si="1"/>
        <v>283917976</v>
      </c>
      <c r="J52" s="85">
        <v>20808356</v>
      </c>
      <c r="K52" s="86">
        <v>6546619</v>
      </c>
      <c r="L52" s="88">
        <f t="shared" si="2"/>
        <v>27354975</v>
      </c>
      <c r="M52" s="105">
        <f t="shared" si="3"/>
        <v>0.10368246098230798</v>
      </c>
      <c r="N52" s="85">
        <v>37930995</v>
      </c>
      <c r="O52" s="86">
        <v>15860356</v>
      </c>
      <c r="P52" s="88">
        <f t="shared" si="4"/>
        <v>53791351</v>
      </c>
      <c r="Q52" s="105">
        <f t="shared" si="5"/>
        <v>0.20388319313920533</v>
      </c>
      <c r="R52" s="85">
        <v>19501194</v>
      </c>
      <c r="S52" s="86">
        <v>7475139</v>
      </c>
      <c r="T52" s="88">
        <f t="shared" si="6"/>
        <v>26976333</v>
      </c>
      <c r="U52" s="105">
        <f t="shared" si="7"/>
        <v>0.09501452983026337</v>
      </c>
      <c r="V52" s="85">
        <v>0</v>
      </c>
      <c r="W52" s="86">
        <v>0</v>
      </c>
      <c r="X52" s="88">
        <f t="shared" si="8"/>
        <v>0</v>
      </c>
      <c r="Y52" s="105">
        <f t="shared" si="9"/>
        <v>0</v>
      </c>
      <c r="Z52" s="125">
        <f t="shared" si="10"/>
        <v>78240545</v>
      </c>
      <c r="AA52" s="88">
        <f t="shared" si="11"/>
        <v>29882114</v>
      </c>
      <c r="AB52" s="88">
        <f t="shared" si="12"/>
        <v>108122659</v>
      </c>
      <c r="AC52" s="105">
        <f t="shared" si="13"/>
        <v>0.38082357631346314</v>
      </c>
      <c r="AD52" s="85">
        <v>78552260</v>
      </c>
      <c r="AE52" s="86">
        <v>48148681</v>
      </c>
      <c r="AF52" s="88">
        <f t="shared" si="14"/>
        <v>126700941</v>
      </c>
      <c r="AG52" s="86">
        <v>258327274</v>
      </c>
      <c r="AH52" s="86">
        <v>258327274</v>
      </c>
      <c r="AI52" s="126">
        <v>40094863</v>
      </c>
      <c r="AJ52" s="127">
        <f t="shared" si="15"/>
        <v>0.15520956180569614</v>
      </c>
      <c r="AK52" s="128">
        <f t="shared" si="16"/>
        <v>-0.7870865615749452</v>
      </c>
    </row>
    <row r="53" spans="1:37" ht="12.75">
      <c r="A53" s="62" t="s">
        <v>112</v>
      </c>
      <c r="B53" s="63" t="s">
        <v>176</v>
      </c>
      <c r="C53" s="64" t="s">
        <v>177</v>
      </c>
      <c r="D53" s="85">
        <v>771021528</v>
      </c>
      <c r="E53" s="86">
        <v>613944301</v>
      </c>
      <c r="F53" s="87">
        <f t="shared" si="0"/>
        <v>1384965829</v>
      </c>
      <c r="G53" s="85">
        <v>855546660</v>
      </c>
      <c r="H53" s="86">
        <v>578066398</v>
      </c>
      <c r="I53" s="87">
        <f t="shared" si="1"/>
        <v>1433613058</v>
      </c>
      <c r="J53" s="85">
        <v>118160207</v>
      </c>
      <c r="K53" s="86">
        <v>44515592</v>
      </c>
      <c r="L53" s="88">
        <f t="shared" si="2"/>
        <v>162675799</v>
      </c>
      <c r="M53" s="105">
        <f t="shared" si="3"/>
        <v>0.11745834849763648</v>
      </c>
      <c r="N53" s="85">
        <v>193792937</v>
      </c>
      <c r="O53" s="86">
        <v>118321084</v>
      </c>
      <c r="P53" s="88">
        <f t="shared" si="4"/>
        <v>312114021</v>
      </c>
      <c r="Q53" s="105">
        <f t="shared" si="5"/>
        <v>0.22535864384853355</v>
      </c>
      <c r="R53" s="85">
        <v>164811655</v>
      </c>
      <c r="S53" s="86">
        <v>88817118</v>
      </c>
      <c r="T53" s="88">
        <f t="shared" si="6"/>
        <v>253628773</v>
      </c>
      <c r="U53" s="105">
        <f t="shared" si="7"/>
        <v>0.17691578043648093</v>
      </c>
      <c r="V53" s="85">
        <v>0</v>
      </c>
      <c r="W53" s="86">
        <v>0</v>
      </c>
      <c r="X53" s="88">
        <f t="shared" si="8"/>
        <v>0</v>
      </c>
      <c r="Y53" s="105">
        <f t="shared" si="9"/>
        <v>0</v>
      </c>
      <c r="Z53" s="125">
        <f t="shared" si="10"/>
        <v>476764799</v>
      </c>
      <c r="AA53" s="88">
        <f t="shared" si="11"/>
        <v>251653794</v>
      </c>
      <c r="AB53" s="88">
        <f t="shared" si="12"/>
        <v>728418593</v>
      </c>
      <c r="AC53" s="105">
        <f t="shared" si="13"/>
        <v>0.5080998592578388</v>
      </c>
      <c r="AD53" s="85">
        <v>368447277</v>
      </c>
      <c r="AE53" s="86">
        <v>288390538</v>
      </c>
      <c r="AF53" s="88">
        <f t="shared" si="14"/>
        <v>656837815</v>
      </c>
      <c r="AG53" s="86">
        <v>1310879323</v>
      </c>
      <c r="AH53" s="86">
        <v>1310879323</v>
      </c>
      <c r="AI53" s="126">
        <v>207416132</v>
      </c>
      <c r="AJ53" s="127">
        <f t="shared" si="15"/>
        <v>0.15822671725824453</v>
      </c>
      <c r="AK53" s="128">
        <f t="shared" si="16"/>
        <v>-0.6138639292562655</v>
      </c>
    </row>
    <row r="54" spans="1:37" ht="16.5">
      <c r="A54" s="65"/>
      <c r="B54" s="66" t="s">
        <v>178</v>
      </c>
      <c r="C54" s="67"/>
      <c r="D54" s="89">
        <f>SUM(D49:D53)</f>
        <v>2189552526</v>
      </c>
      <c r="E54" s="90">
        <f>SUM(E49:E53)</f>
        <v>1091937105</v>
      </c>
      <c r="F54" s="91">
        <f t="shared" si="0"/>
        <v>3281489631</v>
      </c>
      <c r="G54" s="89">
        <f>SUM(G49:G53)</f>
        <v>2349672592</v>
      </c>
      <c r="H54" s="90">
        <f>SUM(H49:H53)</f>
        <v>1172913282</v>
      </c>
      <c r="I54" s="91">
        <f t="shared" si="1"/>
        <v>3522585874</v>
      </c>
      <c r="J54" s="89">
        <f>SUM(J49:J53)</f>
        <v>324251161</v>
      </c>
      <c r="K54" s="90">
        <f>SUM(K49:K53)</f>
        <v>110829981</v>
      </c>
      <c r="L54" s="90">
        <f t="shared" si="2"/>
        <v>435081142</v>
      </c>
      <c r="M54" s="106">
        <f t="shared" si="3"/>
        <v>0.13258647471862148</v>
      </c>
      <c r="N54" s="89">
        <f>SUM(N49:N53)</f>
        <v>447187190</v>
      </c>
      <c r="O54" s="90">
        <f>SUM(O49:O53)</f>
        <v>254139829</v>
      </c>
      <c r="P54" s="90">
        <f t="shared" si="4"/>
        <v>701327019</v>
      </c>
      <c r="Q54" s="106">
        <f t="shared" si="5"/>
        <v>0.21372214995732833</v>
      </c>
      <c r="R54" s="89">
        <f>SUM(R49:R53)</f>
        <v>389776239</v>
      </c>
      <c r="S54" s="90">
        <f>SUM(S49:S53)</f>
        <v>188409988</v>
      </c>
      <c r="T54" s="90">
        <f t="shared" si="6"/>
        <v>578186227</v>
      </c>
      <c r="U54" s="106">
        <f t="shared" si="7"/>
        <v>0.16413687208239797</v>
      </c>
      <c r="V54" s="89">
        <f>SUM(V49:V53)</f>
        <v>0</v>
      </c>
      <c r="W54" s="90">
        <f>SUM(W49:W53)</f>
        <v>0</v>
      </c>
      <c r="X54" s="90">
        <f t="shared" si="8"/>
        <v>0</v>
      </c>
      <c r="Y54" s="106">
        <f t="shared" si="9"/>
        <v>0</v>
      </c>
      <c r="Z54" s="89">
        <f t="shared" si="10"/>
        <v>1161214590</v>
      </c>
      <c r="AA54" s="90">
        <f t="shared" si="11"/>
        <v>553379798</v>
      </c>
      <c r="AB54" s="90">
        <f t="shared" si="12"/>
        <v>1714594388</v>
      </c>
      <c r="AC54" s="106">
        <f t="shared" si="13"/>
        <v>0.4867431055848264</v>
      </c>
      <c r="AD54" s="89">
        <f>SUM(AD49:AD53)</f>
        <v>1158144891</v>
      </c>
      <c r="AE54" s="90">
        <f>SUM(AE49:AE53)</f>
        <v>568865187</v>
      </c>
      <c r="AF54" s="90">
        <f t="shared" si="14"/>
        <v>1727010078</v>
      </c>
      <c r="AG54" s="90">
        <f>SUM(AG49:AG53)</f>
        <v>3125067485</v>
      </c>
      <c r="AH54" s="90">
        <f>SUM(AH49:AH53)</f>
        <v>3125067485</v>
      </c>
      <c r="AI54" s="91">
        <f>SUM(AI49:AI53)</f>
        <v>628056664</v>
      </c>
      <c r="AJ54" s="129">
        <f t="shared" si="15"/>
        <v>0.20097379241075813</v>
      </c>
      <c r="AK54" s="130">
        <f t="shared" si="16"/>
        <v>-0.6652096971723636</v>
      </c>
    </row>
    <row r="55" spans="1:37" ht="16.5">
      <c r="A55" s="68"/>
      <c r="B55" s="69" t="s">
        <v>179</v>
      </c>
      <c r="C55" s="70"/>
      <c r="D55" s="92">
        <f>SUM(D9:D10,D12:D19,D21:D27,D29:D35,D37:D40,D42:D47,D49:D53)</f>
        <v>24926069143</v>
      </c>
      <c r="E55" s="93">
        <f>SUM(E9:E10,E12:E19,E21:E27,E29:E35,E37:E40,E42:E47,E49:E53)</f>
        <v>6960145720</v>
      </c>
      <c r="F55" s="94">
        <f t="shared" si="0"/>
        <v>31886214863</v>
      </c>
      <c r="G55" s="92">
        <f>SUM(G9:G10,G12:G19,G21:G27,G29:G35,G37:G40,G42:G47,G49:G53)</f>
        <v>25660905146</v>
      </c>
      <c r="H55" s="93">
        <f>SUM(H9:H10,H12:H19,H21:H27,H29:H35,H37:H40,H42:H47,H49:H53)</f>
        <v>8087343573</v>
      </c>
      <c r="I55" s="94">
        <f t="shared" si="1"/>
        <v>33748248719</v>
      </c>
      <c r="J55" s="92">
        <f>SUM(J9:J10,J12:J19,J21:J27,J29:J35,J37:J40,J42:J47,J49:J53)</f>
        <v>4736317584</v>
      </c>
      <c r="K55" s="93">
        <f>SUM(K9:K10,K12:K19,K21:K27,K29:K35,K37:K40,K42:K47,K49:K53)</f>
        <v>1129362730</v>
      </c>
      <c r="L55" s="93">
        <f t="shared" si="2"/>
        <v>5865680314</v>
      </c>
      <c r="M55" s="107">
        <f t="shared" si="3"/>
        <v>0.1839566201006315</v>
      </c>
      <c r="N55" s="92">
        <f>SUM(N9:N10,N12:N19,N21:N27,N29:N35,N37:N40,N42:N47,N49:N53)</f>
        <v>5393818705</v>
      </c>
      <c r="O55" s="93">
        <f>SUM(O9:O10,O12:O19,O21:O27,O29:O35,O37:O40,O42:O47,O49:O53)</f>
        <v>1647598962</v>
      </c>
      <c r="P55" s="93">
        <f t="shared" si="4"/>
        <v>7041417667</v>
      </c>
      <c r="Q55" s="107">
        <f t="shared" si="5"/>
        <v>0.22082952452191784</v>
      </c>
      <c r="R55" s="92">
        <f>SUM(R9:R10,R12:R19,R21:R27,R29:R35,R37:R40,R42:R47,R49:R53)</f>
        <v>5303855136</v>
      </c>
      <c r="S55" s="93">
        <f>SUM(S9:S10,S12:S19,S21:S27,S29:S35,S37:S40,S42:S47,S49:S53)</f>
        <v>1943284629</v>
      </c>
      <c r="T55" s="93">
        <f t="shared" si="6"/>
        <v>7247139765</v>
      </c>
      <c r="U55" s="107">
        <f t="shared" si="7"/>
        <v>0.21474120999114</v>
      </c>
      <c r="V55" s="92">
        <f>SUM(V9:V10,V12:V19,V21:V27,V29:V35,V37:V40,V42:V47,V49:V53)</f>
        <v>0</v>
      </c>
      <c r="W55" s="93">
        <f>SUM(W9:W10,W12:W19,W21:W27,W29:W35,W37:W40,W42:W47,W49:W53)</f>
        <v>0</v>
      </c>
      <c r="X55" s="93">
        <f t="shared" si="8"/>
        <v>0</v>
      </c>
      <c r="Y55" s="107">
        <f t="shared" si="9"/>
        <v>0</v>
      </c>
      <c r="Z55" s="92">
        <f t="shared" si="10"/>
        <v>15433991425</v>
      </c>
      <c r="AA55" s="93">
        <f t="shared" si="11"/>
        <v>4720246321</v>
      </c>
      <c r="AB55" s="93">
        <f t="shared" si="12"/>
        <v>20154237746</v>
      </c>
      <c r="AC55" s="107">
        <f t="shared" si="13"/>
        <v>0.597193588141755</v>
      </c>
      <c r="AD55" s="92">
        <f>SUM(AD9:AD10,AD12:AD19,AD21:AD27,AD29:AD35,AD37:AD40,AD42:AD47,AD49:AD53)</f>
        <v>16310266494</v>
      </c>
      <c r="AE55" s="93">
        <f>SUM(AE9:AE10,AE12:AE19,AE21:AE27,AE29:AE35,AE37:AE40,AE42:AE47,AE49:AE53)</f>
        <v>7707884180</v>
      </c>
      <c r="AF55" s="93">
        <f t="shared" si="14"/>
        <v>24018150674</v>
      </c>
      <c r="AG55" s="93">
        <f>SUM(AG9:AG10,AG12:AG19,AG21:AG27,AG29:AG35,AG37:AG40,AG42:AG47,AG49:AG53)</f>
        <v>44106586694</v>
      </c>
      <c r="AH55" s="93">
        <f>SUM(AH9:AH10,AH12:AH19,AH21:AH27,AH29:AH35,AH37:AH40,AH42:AH47,AH49:AH53)</f>
        <v>44106586694</v>
      </c>
      <c r="AI55" s="94">
        <f>SUM(AI9:AI10,AI12:AI19,AI21:AI27,AI29:AI35,AI37:AI40,AI42:AI47,AI49:AI53)</f>
        <v>8528694277</v>
      </c>
      <c r="AJ55" s="131">
        <f t="shared" si="15"/>
        <v>0.19336554733128314</v>
      </c>
      <c r="AK55" s="132">
        <f t="shared" si="16"/>
        <v>-0.698264039418941</v>
      </c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23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50</v>
      </c>
      <c r="C9" s="64" t="s">
        <v>51</v>
      </c>
      <c r="D9" s="85">
        <v>6875324725</v>
      </c>
      <c r="E9" s="86">
        <v>1136562239</v>
      </c>
      <c r="F9" s="87">
        <f>$D9+$E9</f>
        <v>8011886964</v>
      </c>
      <c r="G9" s="85">
        <v>6832583670</v>
      </c>
      <c r="H9" s="86">
        <v>1300159754</v>
      </c>
      <c r="I9" s="87">
        <f>$G9+$H9</f>
        <v>8132743424</v>
      </c>
      <c r="J9" s="85">
        <v>2051447829</v>
      </c>
      <c r="K9" s="86">
        <v>75564018</v>
      </c>
      <c r="L9" s="88">
        <f>$J9+$K9</f>
        <v>2127011847</v>
      </c>
      <c r="M9" s="105">
        <f>IF($F9=0,0,$L9/$F9)</f>
        <v>0.2654820089895617</v>
      </c>
      <c r="N9" s="85">
        <v>1622332011</v>
      </c>
      <c r="O9" s="86">
        <v>194911731</v>
      </c>
      <c r="P9" s="88">
        <f>$N9+$O9</f>
        <v>1817243742</v>
      </c>
      <c r="Q9" s="105">
        <f>IF($F9=0,0,$P9/$F9)</f>
        <v>0.22681844491384665</v>
      </c>
      <c r="R9" s="85">
        <v>2155497453</v>
      </c>
      <c r="S9" s="86">
        <v>171784835</v>
      </c>
      <c r="T9" s="88">
        <f>$R9+$S9</f>
        <v>2327282288</v>
      </c>
      <c r="U9" s="105">
        <f>IF($I9=0,0,$T9/$I9)</f>
        <v>0.28616202020244624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5829277293</v>
      </c>
      <c r="AA9" s="88">
        <f>$K9+$O9+$S9</f>
        <v>442260584</v>
      </c>
      <c r="AB9" s="88">
        <f>$Z9+$AA9</f>
        <v>6271537877</v>
      </c>
      <c r="AC9" s="105">
        <f>IF($I9=0,0,$AB9/$I9)</f>
        <v>0.7711466537223443</v>
      </c>
      <c r="AD9" s="85">
        <v>5375192902</v>
      </c>
      <c r="AE9" s="86">
        <v>281637933</v>
      </c>
      <c r="AF9" s="88">
        <f>$AD9+$AE9</f>
        <v>5656830835</v>
      </c>
      <c r="AG9" s="86">
        <v>8086055640</v>
      </c>
      <c r="AH9" s="86">
        <v>8086055640</v>
      </c>
      <c r="AI9" s="126">
        <v>1633233264</v>
      </c>
      <c r="AJ9" s="127">
        <f>IF($AH9=0,0,$AI9/$AH9)</f>
        <v>0.20198145260350941</v>
      </c>
      <c r="AK9" s="128">
        <f>IF($AF9=0,0,(($T9/$AF9)-1))</f>
        <v>-0.5885890252187469</v>
      </c>
    </row>
    <row r="10" spans="1:37" ht="16.5">
      <c r="A10" s="65"/>
      <c r="B10" s="66" t="s">
        <v>96</v>
      </c>
      <c r="C10" s="67"/>
      <c r="D10" s="89">
        <f>D9</f>
        <v>6875324725</v>
      </c>
      <c r="E10" s="90">
        <f>E9</f>
        <v>1136562239</v>
      </c>
      <c r="F10" s="91">
        <f aca="true" t="shared" si="0" ref="F10:F37">$D10+$E10</f>
        <v>8011886964</v>
      </c>
      <c r="G10" s="89">
        <f>G9</f>
        <v>6832583670</v>
      </c>
      <c r="H10" s="90">
        <f>H9</f>
        <v>1300159754</v>
      </c>
      <c r="I10" s="91">
        <f aca="true" t="shared" si="1" ref="I10:I37">$G10+$H10</f>
        <v>8132743424</v>
      </c>
      <c r="J10" s="89">
        <f>J9</f>
        <v>2051447829</v>
      </c>
      <c r="K10" s="90">
        <f>K9</f>
        <v>75564018</v>
      </c>
      <c r="L10" s="90">
        <f aca="true" t="shared" si="2" ref="L10:L37">$J10+$K10</f>
        <v>2127011847</v>
      </c>
      <c r="M10" s="106">
        <f aca="true" t="shared" si="3" ref="M10:M37">IF($F10=0,0,$L10/$F10)</f>
        <v>0.2654820089895617</v>
      </c>
      <c r="N10" s="89">
        <f>N9</f>
        <v>1622332011</v>
      </c>
      <c r="O10" s="90">
        <f>O9</f>
        <v>194911731</v>
      </c>
      <c r="P10" s="90">
        <f aca="true" t="shared" si="4" ref="P10:P37">$N10+$O10</f>
        <v>1817243742</v>
      </c>
      <c r="Q10" s="106">
        <f aca="true" t="shared" si="5" ref="Q10:Q37">IF($F10=0,0,$P10/$F10)</f>
        <v>0.22681844491384665</v>
      </c>
      <c r="R10" s="89">
        <f>R9</f>
        <v>2155497453</v>
      </c>
      <c r="S10" s="90">
        <f>S9</f>
        <v>171784835</v>
      </c>
      <c r="T10" s="90">
        <f aca="true" t="shared" si="6" ref="T10:T37">$R10+$S10</f>
        <v>2327282288</v>
      </c>
      <c r="U10" s="106">
        <f aca="true" t="shared" si="7" ref="U10:U37">IF($I10=0,0,$T10/$I10)</f>
        <v>0.28616202020244624</v>
      </c>
      <c r="V10" s="89">
        <f>V9</f>
        <v>0</v>
      </c>
      <c r="W10" s="90">
        <f>W9</f>
        <v>0</v>
      </c>
      <c r="X10" s="90">
        <f aca="true" t="shared" si="8" ref="X10:X37">$V10+$W10</f>
        <v>0</v>
      </c>
      <c r="Y10" s="106">
        <f aca="true" t="shared" si="9" ref="Y10:Y37">IF($I10=0,0,$X10/$I10)</f>
        <v>0</v>
      </c>
      <c r="Z10" s="89">
        <f aca="true" t="shared" si="10" ref="Z10:Z37">$J10+$N10+$R10</f>
        <v>5829277293</v>
      </c>
      <c r="AA10" s="90">
        <f aca="true" t="shared" si="11" ref="AA10:AA37">$K10+$O10+$S10</f>
        <v>442260584</v>
      </c>
      <c r="AB10" s="90">
        <f aca="true" t="shared" si="12" ref="AB10:AB37">$Z10+$AA10</f>
        <v>6271537877</v>
      </c>
      <c r="AC10" s="106">
        <f aca="true" t="shared" si="13" ref="AC10:AC37">IF($I10=0,0,$AB10/$I10)</f>
        <v>0.7711466537223443</v>
      </c>
      <c r="AD10" s="89">
        <f>AD9</f>
        <v>5375192902</v>
      </c>
      <c r="AE10" s="90">
        <f>AE9</f>
        <v>281637933</v>
      </c>
      <c r="AF10" s="90">
        <f aca="true" t="shared" si="14" ref="AF10:AF37">$AD10+$AE10</f>
        <v>5656830835</v>
      </c>
      <c r="AG10" s="90">
        <f>AG9</f>
        <v>8086055640</v>
      </c>
      <c r="AH10" s="90">
        <f>AH9</f>
        <v>8086055640</v>
      </c>
      <c r="AI10" s="91">
        <f>AI9</f>
        <v>1633233264</v>
      </c>
      <c r="AJ10" s="129">
        <f aca="true" t="shared" si="15" ref="AJ10:AJ37">IF($AH10=0,0,$AI10/$AH10)</f>
        <v>0.20198145260350941</v>
      </c>
      <c r="AK10" s="130">
        <f aca="true" t="shared" si="16" ref="AK10:AK37">IF($AF10=0,0,(($T10/$AF10)-1))</f>
        <v>-0.5885890252187469</v>
      </c>
    </row>
    <row r="11" spans="1:37" ht="12.75">
      <c r="A11" s="62" t="s">
        <v>97</v>
      </c>
      <c r="B11" s="63" t="s">
        <v>180</v>
      </c>
      <c r="C11" s="64" t="s">
        <v>181</v>
      </c>
      <c r="D11" s="85">
        <v>175438117</v>
      </c>
      <c r="E11" s="86">
        <v>324342009</v>
      </c>
      <c r="F11" s="87">
        <f t="shared" si="0"/>
        <v>499780126</v>
      </c>
      <c r="G11" s="85">
        <v>218049399</v>
      </c>
      <c r="H11" s="86">
        <v>130315978</v>
      </c>
      <c r="I11" s="87">
        <f t="shared" si="1"/>
        <v>348365377</v>
      </c>
      <c r="J11" s="85">
        <v>40238460</v>
      </c>
      <c r="K11" s="86">
        <v>8184630</v>
      </c>
      <c r="L11" s="88">
        <f t="shared" si="2"/>
        <v>48423090</v>
      </c>
      <c r="M11" s="105">
        <f t="shared" si="3"/>
        <v>0.09688878665015183</v>
      </c>
      <c r="N11" s="85">
        <v>27206489</v>
      </c>
      <c r="O11" s="86">
        <v>7377639</v>
      </c>
      <c r="P11" s="88">
        <f t="shared" si="4"/>
        <v>34584128</v>
      </c>
      <c r="Q11" s="105">
        <f t="shared" si="5"/>
        <v>0.06919868598376398</v>
      </c>
      <c r="R11" s="85">
        <v>32908528</v>
      </c>
      <c r="S11" s="86">
        <v>6156735</v>
      </c>
      <c r="T11" s="88">
        <f t="shared" si="6"/>
        <v>39065263</v>
      </c>
      <c r="U11" s="105">
        <f t="shared" si="7"/>
        <v>0.11213876458222195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100353477</v>
      </c>
      <c r="AA11" s="88">
        <f t="shared" si="11"/>
        <v>21719004</v>
      </c>
      <c r="AB11" s="88">
        <f t="shared" si="12"/>
        <v>122072481</v>
      </c>
      <c r="AC11" s="105">
        <f t="shared" si="13"/>
        <v>0.350415078706286</v>
      </c>
      <c r="AD11" s="85">
        <v>38248580</v>
      </c>
      <c r="AE11" s="86">
        <v>6972405</v>
      </c>
      <c r="AF11" s="88">
        <f t="shared" si="14"/>
        <v>45220985</v>
      </c>
      <c r="AG11" s="86">
        <v>468127368</v>
      </c>
      <c r="AH11" s="86">
        <v>468127368</v>
      </c>
      <c r="AI11" s="126">
        <v>11561658</v>
      </c>
      <c r="AJ11" s="127">
        <f t="shared" si="15"/>
        <v>0.024697675868418784</v>
      </c>
      <c r="AK11" s="128">
        <f t="shared" si="16"/>
        <v>-0.13612534092302497</v>
      </c>
    </row>
    <row r="12" spans="1:37" ht="12.75">
      <c r="A12" s="62" t="s">
        <v>97</v>
      </c>
      <c r="B12" s="63" t="s">
        <v>182</v>
      </c>
      <c r="C12" s="64" t="s">
        <v>183</v>
      </c>
      <c r="D12" s="85">
        <v>318667078</v>
      </c>
      <c r="E12" s="86">
        <v>80162002</v>
      </c>
      <c r="F12" s="87">
        <f t="shared" si="0"/>
        <v>398829080</v>
      </c>
      <c r="G12" s="85">
        <v>326784350</v>
      </c>
      <c r="H12" s="86">
        <v>80162003</v>
      </c>
      <c r="I12" s="87">
        <f t="shared" si="1"/>
        <v>406946353</v>
      </c>
      <c r="J12" s="85">
        <v>31841260</v>
      </c>
      <c r="K12" s="86">
        <v>0</v>
      </c>
      <c r="L12" s="88">
        <f t="shared" si="2"/>
        <v>31841260</v>
      </c>
      <c r="M12" s="105">
        <f t="shared" si="3"/>
        <v>0.07983685642982703</v>
      </c>
      <c r="N12" s="85">
        <v>34538087</v>
      </c>
      <c r="O12" s="86">
        <v>2522275</v>
      </c>
      <c r="P12" s="88">
        <f t="shared" si="4"/>
        <v>37060362</v>
      </c>
      <c r="Q12" s="105">
        <f t="shared" si="5"/>
        <v>0.09292291825861845</v>
      </c>
      <c r="R12" s="85">
        <v>22515280</v>
      </c>
      <c r="S12" s="86">
        <v>608308</v>
      </c>
      <c r="T12" s="88">
        <f t="shared" si="6"/>
        <v>23123588</v>
      </c>
      <c r="U12" s="105">
        <f t="shared" si="7"/>
        <v>0.05682220231127123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88894627</v>
      </c>
      <c r="AA12" s="88">
        <f t="shared" si="11"/>
        <v>3130583</v>
      </c>
      <c r="AB12" s="88">
        <f t="shared" si="12"/>
        <v>92025210</v>
      </c>
      <c r="AC12" s="105">
        <f t="shared" si="13"/>
        <v>0.22613597424228543</v>
      </c>
      <c r="AD12" s="85">
        <v>97205278</v>
      </c>
      <c r="AE12" s="86">
        <v>-27943162</v>
      </c>
      <c r="AF12" s="88">
        <f t="shared" si="14"/>
        <v>69262116</v>
      </c>
      <c r="AG12" s="86">
        <v>1288657426</v>
      </c>
      <c r="AH12" s="86">
        <v>1288657426</v>
      </c>
      <c r="AI12" s="126">
        <v>69262116</v>
      </c>
      <c r="AJ12" s="127">
        <f t="shared" si="15"/>
        <v>0.05374750077294786</v>
      </c>
      <c r="AK12" s="128">
        <f t="shared" si="16"/>
        <v>-0.6661437834212285</v>
      </c>
    </row>
    <row r="13" spans="1:37" ht="12.75">
      <c r="A13" s="62" t="s">
        <v>97</v>
      </c>
      <c r="B13" s="63" t="s">
        <v>184</v>
      </c>
      <c r="C13" s="64" t="s">
        <v>185</v>
      </c>
      <c r="D13" s="85">
        <v>221868984</v>
      </c>
      <c r="E13" s="86">
        <v>91628100</v>
      </c>
      <c r="F13" s="87">
        <f t="shared" si="0"/>
        <v>313497084</v>
      </c>
      <c r="G13" s="85">
        <v>231920114</v>
      </c>
      <c r="H13" s="86">
        <v>91628100</v>
      </c>
      <c r="I13" s="87">
        <f t="shared" si="1"/>
        <v>323548214</v>
      </c>
      <c r="J13" s="85">
        <v>27928998</v>
      </c>
      <c r="K13" s="86">
        <v>25576841</v>
      </c>
      <c r="L13" s="88">
        <f t="shared" si="2"/>
        <v>53505839</v>
      </c>
      <c r="M13" s="105">
        <f t="shared" si="3"/>
        <v>0.17067412020967954</v>
      </c>
      <c r="N13" s="85">
        <v>17052792</v>
      </c>
      <c r="O13" s="86">
        <v>2582422</v>
      </c>
      <c r="P13" s="88">
        <f t="shared" si="4"/>
        <v>19635214</v>
      </c>
      <c r="Q13" s="105">
        <f t="shared" si="5"/>
        <v>0.06263284413835249</v>
      </c>
      <c r="R13" s="85">
        <v>19040920</v>
      </c>
      <c r="S13" s="86">
        <v>8338510</v>
      </c>
      <c r="T13" s="88">
        <f t="shared" si="6"/>
        <v>27379430</v>
      </c>
      <c r="U13" s="105">
        <f t="shared" si="7"/>
        <v>0.08462241117486126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64022710</v>
      </c>
      <c r="AA13" s="88">
        <f t="shared" si="11"/>
        <v>36497773</v>
      </c>
      <c r="AB13" s="88">
        <f t="shared" si="12"/>
        <v>100520483</v>
      </c>
      <c r="AC13" s="105">
        <f t="shared" si="13"/>
        <v>0.31068161915429393</v>
      </c>
      <c r="AD13" s="85">
        <v>27844802</v>
      </c>
      <c r="AE13" s="86">
        <v>7629902</v>
      </c>
      <c r="AF13" s="88">
        <f t="shared" si="14"/>
        <v>35474704</v>
      </c>
      <c r="AG13" s="86">
        <v>294392298</v>
      </c>
      <c r="AH13" s="86">
        <v>294392298</v>
      </c>
      <c r="AI13" s="126">
        <v>22871115</v>
      </c>
      <c r="AJ13" s="127">
        <f t="shared" si="15"/>
        <v>0.07768924375868012</v>
      </c>
      <c r="AK13" s="128">
        <f t="shared" si="16"/>
        <v>-0.22819849321364316</v>
      </c>
    </row>
    <row r="14" spans="1:37" ht="12.75">
      <c r="A14" s="62" t="s">
        <v>112</v>
      </c>
      <c r="B14" s="63" t="s">
        <v>186</v>
      </c>
      <c r="C14" s="64" t="s">
        <v>187</v>
      </c>
      <c r="D14" s="85">
        <v>67542216</v>
      </c>
      <c r="E14" s="86">
        <v>404771</v>
      </c>
      <c r="F14" s="87">
        <f t="shared" si="0"/>
        <v>67946987</v>
      </c>
      <c r="G14" s="85">
        <v>65628673</v>
      </c>
      <c r="H14" s="86">
        <v>406000</v>
      </c>
      <c r="I14" s="87">
        <f t="shared" si="1"/>
        <v>66034673</v>
      </c>
      <c r="J14" s="85">
        <v>8210351</v>
      </c>
      <c r="K14" s="86">
        <v>0</v>
      </c>
      <c r="L14" s="88">
        <f t="shared" si="2"/>
        <v>8210351</v>
      </c>
      <c r="M14" s="105">
        <f t="shared" si="3"/>
        <v>0.12083465893785696</v>
      </c>
      <c r="N14" s="85">
        <v>13904003</v>
      </c>
      <c r="O14" s="86">
        <v>50471</v>
      </c>
      <c r="P14" s="88">
        <f t="shared" si="4"/>
        <v>13954474</v>
      </c>
      <c r="Q14" s="105">
        <f t="shared" si="5"/>
        <v>0.20537296230662885</v>
      </c>
      <c r="R14" s="85">
        <v>1972912</v>
      </c>
      <c r="S14" s="86">
        <v>16521</v>
      </c>
      <c r="T14" s="88">
        <f t="shared" si="6"/>
        <v>1989433</v>
      </c>
      <c r="U14" s="105">
        <f t="shared" si="7"/>
        <v>0.030127097017653134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24087266</v>
      </c>
      <c r="AA14" s="88">
        <f t="shared" si="11"/>
        <v>66992</v>
      </c>
      <c r="AB14" s="88">
        <f t="shared" si="12"/>
        <v>24154258</v>
      </c>
      <c r="AC14" s="105">
        <f t="shared" si="13"/>
        <v>0.3657814433335651</v>
      </c>
      <c r="AD14" s="85">
        <v>74001893</v>
      </c>
      <c r="AE14" s="86">
        <v>392053</v>
      </c>
      <c r="AF14" s="88">
        <f t="shared" si="14"/>
        <v>74393946</v>
      </c>
      <c r="AG14" s="86">
        <v>69325625</v>
      </c>
      <c r="AH14" s="86">
        <v>69325625</v>
      </c>
      <c r="AI14" s="126">
        <v>52015329</v>
      </c>
      <c r="AJ14" s="127">
        <f t="shared" si="15"/>
        <v>0.7503045086142389</v>
      </c>
      <c r="AK14" s="128">
        <f t="shared" si="16"/>
        <v>-0.9732581331281983</v>
      </c>
    </row>
    <row r="15" spans="1:37" ht="16.5">
      <c r="A15" s="65"/>
      <c r="B15" s="66" t="s">
        <v>188</v>
      </c>
      <c r="C15" s="67"/>
      <c r="D15" s="89">
        <f>SUM(D11:D14)</f>
        <v>783516395</v>
      </c>
      <c r="E15" s="90">
        <f>SUM(E11:E14)</f>
        <v>496536882</v>
      </c>
      <c r="F15" s="91">
        <f t="shared" si="0"/>
        <v>1280053277</v>
      </c>
      <c r="G15" s="89">
        <f>SUM(G11:G14)</f>
        <v>842382536</v>
      </c>
      <c r="H15" s="90">
        <f>SUM(H11:H14)</f>
        <v>302512081</v>
      </c>
      <c r="I15" s="91">
        <f t="shared" si="1"/>
        <v>1144894617</v>
      </c>
      <c r="J15" s="89">
        <f>SUM(J11:J14)</f>
        <v>108219069</v>
      </c>
      <c r="K15" s="90">
        <f>SUM(K11:K14)</f>
        <v>33761471</v>
      </c>
      <c r="L15" s="90">
        <f t="shared" si="2"/>
        <v>141980540</v>
      </c>
      <c r="M15" s="106">
        <f t="shared" si="3"/>
        <v>0.11091768018652555</v>
      </c>
      <c r="N15" s="89">
        <f>SUM(N11:N14)</f>
        <v>92701371</v>
      </c>
      <c r="O15" s="90">
        <f>SUM(O11:O14)</f>
        <v>12532807</v>
      </c>
      <c r="P15" s="90">
        <f t="shared" si="4"/>
        <v>105234178</v>
      </c>
      <c r="Q15" s="106">
        <f t="shared" si="5"/>
        <v>0.0822107797314752</v>
      </c>
      <c r="R15" s="89">
        <f>SUM(R11:R14)</f>
        <v>76437640</v>
      </c>
      <c r="S15" s="90">
        <f>SUM(S11:S14)</f>
        <v>15120074</v>
      </c>
      <c r="T15" s="90">
        <f t="shared" si="6"/>
        <v>91557714</v>
      </c>
      <c r="U15" s="106">
        <f t="shared" si="7"/>
        <v>0.07997042927838309</v>
      </c>
      <c r="V15" s="89">
        <f>SUM(V11:V14)</f>
        <v>0</v>
      </c>
      <c r="W15" s="90">
        <f>SUM(W11:W14)</f>
        <v>0</v>
      </c>
      <c r="X15" s="90">
        <f t="shared" si="8"/>
        <v>0</v>
      </c>
      <c r="Y15" s="106">
        <f t="shared" si="9"/>
        <v>0</v>
      </c>
      <c r="Z15" s="89">
        <f t="shared" si="10"/>
        <v>277358080</v>
      </c>
      <c r="AA15" s="90">
        <f t="shared" si="11"/>
        <v>61414352</v>
      </c>
      <c r="AB15" s="90">
        <f t="shared" si="12"/>
        <v>338772432</v>
      </c>
      <c r="AC15" s="106">
        <f t="shared" si="13"/>
        <v>0.2958983534115088</v>
      </c>
      <c r="AD15" s="89">
        <f>SUM(AD11:AD14)</f>
        <v>237300553</v>
      </c>
      <c r="AE15" s="90">
        <f>SUM(AE11:AE14)</f>
        <v>-12948802</v>
      </c>
      <c r="AF15" s="90">
        <f t="shared" si="14"/>
        <v>224351751</v>
      </c>
      <c r="AG15" s="90">
        <f>SUM(AG11:AG14)</f>
        <v>2120502717</v>
      </c>
      <c r="AH15" s="90">
        <f>SUM(AH11:AH14)</f>
        <v>2120502717</v>
      </c>
      <c r="AI15" s="91">
        <f>SUM(AI11:AI14)</f>
        <v>155710218</v>
      </c>
      <c r="AJ15" s="129">
        <f t="shared" si="15"/>
        <v>0.07343080334284711</v>
      </c>
      <c r="AK15" s="130">
        <f t="shared" si="16"/>
        <v>-0.5919010500613386</v>
      </c>
    </row>
    <row r="16" spans="1:37" ht="12.75">
      <c r="A16" s="62" t="s">
        <v>97</v>
      </c>
      <c r="B16" s="63" t="s">
        <v>189</v>
      </c>
      <c r="C16" s="64" t="s">
        <v>190</v>
      </c>
      <c r="D16" s="85">
        <v>272552741</v>
      </c>
      <c r="E16" s="86">
        <v>845237954</v>
      </c>
      <c r="F16" s="87">
        <f t="shared" si="0"/>
        <v>1117790695</v>
      </c>
      <c r="G16" s="85">
        <v>320299838</v>
      </c>
      <c r="H16" s="86">
        <v>41017354</v>
      </c>
      <c r="I16" s="87">
        <f t="shared" si="1"/>
        <v>361317192</v>
      </c>
      <c r="J16" s="85">
        <v>1118752</v>
      </c>
      <c r="K16" s="86">
        <v>0</v>
      </c>
      <c r="L16" s="88">
        <f t="shared" si="2"/>
        <v>1118752</v>
      </c>
      <c r="M16" s="105">
        <f t="shared" si="3"/>
        <v>0.0010008600044751669</v>
      </c>
      <c r="N16" s="85">
        <v>7248510</v>
      </c>
      <c r="O16" s="86">
        <v>-169773</v>
      </c>
      <c r="P16" s="88">
        <f t="shared" si="4"/>
        <v>7078737</v>
      </c>
      <c r="Q16" s="105">
        <f t="shared" si="5"/>
        <v>0.006332792920592347</v>
      </c>
      <c r="R16" s="85">
        <v>693312</v>
      </c>
      <c r="S16" s="86">
        <v>0</v>
      </c>
      <c r="T16" s="88">
        <f t="shared" si="6"/>
        <v>693312</v>
      </c>
      <c r="U16" s="105">
        <f t="shared" si="7"/>
        <v>0.0019188458654909506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9060574</v>
      </c>
      <c r="AA16" s="88">
        <f t="shared" si="11"/>
        <v>-169773</v>
      </c>
      <c r="AB16" s="88">
        <f t="shared" si="12"/>
        <v>8890801</v>
      </c>
      <c r="AC16" s="105">
        <f t="shared" si="13"/>
        <v>0.024606637040398564</v>
      </c>
      <c r="AD16" s="85">
        <v>998698</v>
      </c>
      <c r="AE16" s="86">
        <v>2338120313</v>
      </c>
      <c r="AF16" s="88">
        <f t="shared" si="14"/>
        <v>2339119011</v>
      </c>
      <c r="AG16" s="86">
        <v>403197805</v>
      </c>
      <c r="AH16" s="86">
        <v>403197805</v>
      </c>
      <c r="AI16" s="126">
        <v>303843</v>
      </c>
      <c r="AJ16" s="127">
        <f t="shared" si="15"/>
        <v>0.0007535829715144407</v>
      </c>
      <c r="AK16" s="128">
        <f t="shared" si="16"/>
        <v>-0.9997036012290356</v>
      </c>
    </row>
    <row r="17" spans="1:37" ht="12.75">
      <c r="A17" s="62" t="s">
        <v>97</v>
      </c>
      <c r="B17" s="63" t="s">
        <v>191</v>
      </c>
      <c r="C17" s="64" t="s">
        <v>192</v>
      </c>
      <c r="D17" s="85">
        <v>145832056</v>
      </c>
      <c r="E17" s="86">
        <v>102646500</v>
      </c>
      <c r="F17" s="87">
        <f t="shared" si="0"/>
        <v>248478556</v>
      </c>
      <c r="G17" s="85">
        <v>140508619</v>
      </c>
      <c r="H17" s="86">
        <v>87646500</v>
      </c>
      <c r="I17" s="87">
        <f t="shared" si="1"/>
        <v>228155119</v>
      </c>
      <c r="J17" s="85">
        <v>39882364</v>
      </c>
      <c r="K17" s="86">
        <v>2362498</v>
      </c>
      <c r="L17" s="88">
        <f t="shared" si="2"/>
        <v>42244862</v>
      </c>
      <c r="M17" s="105">
        <f t="shared" si="3"/>
        <v>0.1700141158257536</v>
      </c>
      <c r="N17" s="85">
        <v>14361758</v>
      </c>
      <c r="O17" s="86">
        <v>756063</v>
      </c>
      <c r="P17" s="88">
        <f t="shared" si="4"/>
        <v>15117821</v>
      </c>
      <c r="Q17" s="105">
        <f t="shared" si="5"/>
        <v>0.06084155205731315</v>
      </c>
      <c r="R17" s="85">
        <v>155052751</v>
      </c>
      <c r="S17" s="86">
        <v>10437794</v>
      </c>
      <c r="T17" s="88">
        <f t="shared" si="6"/>
        <v>165490545</v>
      </c>
      <c r="U17" s="105">
        <f t="shared" si="7"/>
        <v>0.7253422396365343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209296873</v>
      </c>
      <c r="AA17" s="88">
        <f t="shared" si="11"/>
        <v>13556355</v>
      </c>
      <c r="AB17" s="88">
        <f t="shared" si="12"/>
        <v>222853228</v>
      </c>
      <c r="AC17" s="105">
        <f t="shared" si="13"/>
        <v>0.976761902063657</v>
      </c>
      <c r="AD17" s="85">
        <v>78246714</v>
      </c>
      <c r="AE17" s="86">
        <v>3243731</v>
      </c>
      <c r="AF17" s="88">
        <f t="shared" si="14"/>
        <v>81490445</v>
      </c>
      <c r="AG17" s="86">
        <v>340090398</v>
      </c>
      <c r="AH17" s="86">
        <v>340090398</v>
      </c>
      <c r="AI17" s="126">
        <v>31294642</v>
      </c>
      <c r="AJ17" s="127">
        <f t="shared" si="15"/>
        <v>0.09201859912551838</v>
      </c>
      <c r="AK17" s="128">
        <f t="shared" si="16"/>
        <v>1.030796923492073</v>
      </c>
    </row>
    <row r="18" spans="1:37" ht="12.75">
      <c r="A18" s="62" t="s">
        <v>97</v>
      </c>
      <c r="B18" s="63" t="s">
        <v>193</v>
      </c>
      <c r="C18" s="64" t="s">
        <v>194</v>
      </c>
      <c r="D18" s="85">
        <v>152126219</v>
      </c>
      <c r="E18" s="86">
        <v>5402580</v>
      </c>
      <c r="F18" s="87">
        <f t="shared" si="0"/>
        <v>157528799</v>
      </c>
      <c r="G18" s="85">
        <v>253200941</v>
      </c>
      <c r="H18" s="86">
        <v>30839751</v>
      </c>
      <c r="I18" s="87">
        <f t="shared" si="1"/>
        <v>284040692</v>
      </c>
      <c r="J18" s="85">
        <v>11084912</v>
      </c>
      <c r="K18" s="86">
        <v>3108877</v>
      </c>
      <c r="L18" s="88">
        <f t="shared" si="2"/>
        <v>14193789</v>
      </c>
      <c r="M18" s="105">
        <f t="shared" si="3"/>
        <v>0.09010281986597257</v>
      </c>
      <c r="N18" s="85">
        <v>22334840</v>
      </c>
      <c r="O18" s="86">
        <v>13373253</v>
      </c>
      <c r="P18" s="88">
        <f t="shared" si="4"/>
        <v>35708093</v>
      </c>
      <c r="Q18" s="105">
        <f t="shared" si="5"/>
        <v>0.2266766027969273</v>
      </c>
      <c r="R18" s="85">
        <v>21691666</v>
      </c>
      <c r="S18" s="86">
        <v>5785573</v>
      </c>
      <c r="T18" s="88">
        <f t="shared" si="6"/>
        <v>27477239</v>
      </c>
      <c r="U18" s="105">
        <f t="shared" si="7"/>
        <v>0.0967369809111717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55111418</v>
      </c>
      <c r="AA18" s="88">
        <f t="shared" si="11"/>
        <v>22267703</v>
      </c>
      <c r="AB18" s="88">
        <f t="shared" si="12"/>
        <v>77379121</v>
      </c>
      <c r="AC18" s="105">
        <f t="shared" si="13"/>
        <v>0.2724226604827452</v>
      </c>
      <c r="AD18" s="85">
        <v>43292368</v>
      </c>
      <c r="AE18" s="86">
        <v>1167509</v>
      </c>
      <c r="AF18" s="88">
        <f t="shared" si="14"/>
        <v>44459877</v>
      </c>
      <c r="AG18" s="86">
        <v>90438992</v>
      </c>
      <c r="AH18" s="86">
        <v>90438992</v>
      </c>
      <c r="AI18" s="126">
        <v>12333152</v>
      </c>
      <c r="AJ18" s="127">
        <f t="shared" si="15"/>
        <v>0.13636985250786518</v>
      </c>
      <c r="AK18" s="128">
        <f t="shared" si="16"/>
        <v>-0.3819767202684794</v>
      </c>
    </row>
    <row r="19" spans="1:37" ht="12.75">
      <c r="A19" s="62" t="s">
        <v>97</v>
      </c>
      <c r="B19" s="63" t="s">
        <v>57</v>
      </c>
      <c r="C19" s="64" t="s">
        <v>58</v>
      </c>
      <c r="D19" s="85">
        <v>2958363955</v>
      </c>
      <c r="E19" s="86">
        <v>153247000</v>
      </c>
      <c r="F19" s="87">
        <f t="shared" si="0"/>
        <v>3111610955</v>
      </c>
      <c r="G19" s="85">
        <v>2956712716</v>
      </c>
      <c r="H19" s="86">
        <v>219547272</v>
      </c>
      <c r="I19" s="87">
        <f t="shared" si="1"/>
        <v>3176259988</v>
      </c>
      <c r="J19" s="85">
        <v>364360197</v>
      </c>
      <c r="K19" s="86">
        <v>26100238</v>
      </c>
      <c r="L19" s="88">
        <f t="shared" si="2"/>
        <v>390460435</v>
      </c>
      <c r="M19" s="105">
        <f t="shared" si="3"/>
        <v>0.12548497888933546</v>
      </c>
      <c r="N19" s="85">
        <v>677696637</v>
      </c>
      <c r="O19" s="86">
        <v>20705351</v>
      </c>
      <c r="P19" s="88">
        <f t="shared" si="4"/>
        <v>698401988</v>
      </c>
      <c r="Q19" s="105">
        <f t="shared" si="5"/>
        <v>0.22445029217992324</v>
      </c>
      <c r="R19" s="85">
        <v>552900523</v>
      </c>
      <c r="S19" s="86">
        <v>30933013</v>
      </c>
      <c r="T19" s="88">
        <f t="shared" si="6"/>
        <v>583833536</v>
      </c>
      <c r="U19" s="105">
        <f t="shared" si="7"/>
        <v>0.18381163324341823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1594957357</v>
      </c>
      <c r="AA19" s="88">
        <f t="shared" si="11"/>
        <v>77738602</v>
      </c>
      <c r="AB19" s="88">
        <f t="shared" si="12"/>
        <v>1672695959</v>
      </c>
      <c r="AC19" s="105">
        <f t="shared" si="13"/>
        <v>0.5266243838097299</v>
      </c>
      <c r="AD19" s="85">
        <v>1204776928</v>
      </c>
      <c r="AE19" s="86">
        <v>93755282</v>
      </c>
      <c r="AF19" s="88">
        <f t="shared" si="14"/>
        <v>1298532210</v>
      </c>
      <c r="AG19" s="86">
        <v>3466831514</v>
      </c>
      <c r="AH19" s="86">
        <v>3466831514</v>
      </c>
      <c r="AI19" s="126">
        <v>496497404</v>
      </c>
      <c r="AJ19" s="127">
        <f t="shared" si="15"/>
        <v>0.1432135948906111</v>
      </c>
      <c r="AK19" s="128">
        <f t="shared" si="16"/>
        <v>-0.5503896387753062</v>
      </c>
    </row>
    <row r="20" spans="1:37" ht="12.75">
      <c r="A20" s="62" t="s">
        <v>97</v>
      </c>
      <c r="B20" s="63" t="s">
        <v>195</v>
      </c>
      <c r="C20" s="64" t="s">
        <v>196</v>
      </c>
      <c r="D20" s="85">
        <v>485503441</v>
      </c>
      <c r="E20" s="86">
        <v>39174600</v>
      </c>
      <c r="F20" s="87">
        <f t="shared" si="0"/>
        <v>524678041</v>
      </c>
      <c r="G20" s="85">
        <v>494782799</v>
      </c>
      <c r="H20" s="86">
        <v>39674600</v>
      </c>
      <c r="I20" s="87">
        <f t="shared" si="1"/>
        <v>534457399</v>
      </c>
      <c r="J20" s="85">
        <v>86547311</v>
      </c>
      <c r="K20" s="86">
        <v>0</v>
      </c>
      <c r="L20" s="88">
        <f t="shared" si="2"/>
        <v>86547311</v>
      </c>
      <c r="M20" s="105">
        <f t="shared" si="3"/>
        <v>0.16495317935366005</v>
      </c>
      <c r="N20" s="85">
        <v>106726092</v>
      </c>
      <c r="O20" s="86">
        <v>0</v>
      </c>
      <c r="P20" s="88">
        <f t="shared" si="4"/>
        <v>106726092</v>
      </c>
      <c r="Q20" s="105">
        <f t="shared" si="5"/>
        <v>0.20341253809019233</v>
      </c>
      <c r="R20" s="85">
        <v>100133264</v>
      </c>
      <c r="S20" s="86">
        <v>4782350</v>
      </c>
      <c r="T20" s="88">
        <f t="shared" si="6"/>
        <v>104915614</v>
      </c>
      <c r="U20" s="105">
        <f t="shared" si="7"/>
        <v>0.19630304341618815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293406667</v>
      </c>
      <c r="AA20" s="88">
        <f t="shared" si="11"/>
        <v>4782350</v>
      </c>
      <c r="AB20" s="88">
        <f t="shared" si="12"/>
        <v>298189017</v>
      </c>
      <c r="AC20" s="105">
        <f t="shared" si="13"/>
        <v>0.5579285038581718</v>
      </c>
      <c r="AD20" s="85">
        <v>83956287</v>
      </c>
      <c r="AE20" s="86">
        <v>0</v>
      </c>
      <c r="AF20" s="88">
        <f t="shared" si="14"/>
        <v>83956287</v>
      </c>
      <c r="AG20" s="86">
        <v>518297381</v>
      </c>
      <c r="AH20" s="86">
        <v>518297381</v>
      </c>
      <c r="AI20" s="126">
        <v>67735246</v>
      </c>
      <c r="AJ20" s="127">
        <f t="shared" si="15"/>
        <v>0.130687995894002</v>
      </c>
      <c r="AK20" s="128">
        <f t="shared" si="16"/>
        <v>0.24964571146410997</v>
      </c>
    </row>
    <row r="21" spans="1:37" ht="12.75">
      <c r="A21" s="62" t="s">
        <v>112</v>
      </c>
      <c r="B21" s="63" t="s">
        <v>197</v>
      </c>
      <c r="C21" s="64" t="s">
        <v>198</v>
      </c>
      <c r="D21" s="85">
        <v>176720493</v>
      </c>
      <c r="E21" s="86">
        <v>13550000</v>
      </c>
      <c r="F21" s="87">
        <f t="shared" si="0"/>
        <v>190270493</v>
      </c>
      <c r="G21" s="85">
        <v>190880666</v>
      </c>
      <c r="H21" s="86">
        <v>14238700</v>
      </c>
      <c r="I21" s="87">
        <f t="shared" si="1"/>
        <v>205119366</v>
      </c>
      <c r="J21" s="85">
        <v>38195866</v>
      </c>
      <c r="K21" s="86">
        <v>316970</v>
      </c>
      <c r="L21" s="88">
        <f t="shared" si="2"/>
        <v>38512836</v>
      </c>
      <c r="M21" s="105">
        <f t="shared" si="3"/>
        <v>0.2024109749902209</v>
      </c>
      <c r="N21" s="85">
        <v>40411978</v>
      </c>
      <c r="O21" s="86">
        <v>938150</v>
      </c>
      <c r="P21" s="88">
        <f t="shared" si="4"/>
        <v>41350128</v>
      </c>
      <c r="Q21" s="105">
        <f t="shared" si="5"/>
        <v>0.21732286151169009</v>
      </c>
      <c r="R21" s="85">
        <v>43460503</v>
      </c>
      <c r="S21" s="86">
        <v>183938</v>
      </c>
      <c r="T21" s="88">
        <f t="shared" si="6"/>
        <v>43644441</v>
      </c>
      <c r="U21" s="105">
        <f t="shared" si="7"/>
        <v>0.21277581854460295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122068347</v>
      </c>
      <c r="AA21" s="88">
        <f t="shared" si="11"/>
        <v>1439058</v>
      </c>
      <c r="AB21" s="88">
        <f t="shared" si="12"/>
        <v>123507405</v>
      </c>
      <c r="AC21" s="105">
        <f t="shared" si="13"/>
        <v>0.6021245453732536</v>
      </c>
      <c r="AD21" s="85">
        <v>102510332</v>
      </c>
      <c r="AE21" s="86">
        <v>429809</v>
      </c>
      <c r="AF21" s="88">
        <f t="shared" si="14"/>
        <v>102940141</v>
      </c>
      <c r="AG21" s="86">
        <v>159414364</v>
      </c>
      <c r="AH21" s="86">
        <v>159414364</v>
      </c>
      <c r="AI21" s="126">
        <v>35629034</v>
      </c>
      <c r="AJ21" s="127">
        <f t="shared" si="15"/>
        <v>0.22349952103437806</v>
      </c>
      <c r="AK21" s="128">
        <f t="shared" si="16"/>
        <v>-0.5760211655431868</v>
      </c>
    </row>
    <row r="22" spans="1:37" ht="16.5">
      <c r="A22" s="65"/>
      <c r="B22" s="66" t="s">
        <v>199</v>
      </c>
      <c r="C22" s="67"/>
      <c r="D22" s="89">
        <f>SUM(D16:D21)</f>
        <v>4191098905</v>
      </c>
      <c r="E22" s="90">
        <f>SUM(E16:E21)</f>
        <v>1159258634</v>
      </c>
      <c r="F22" s="91">
        <f t="shared" si="0"/>
        <v>5350357539</v>
      </c>
      <c r="G22" s="89">
        <f>SUM(G16:G21)</f>
        <v>4356385579</v>
      </c>
      <c r="H22" s="90">
        <f>SUM(H16:H21)</f>
        <v>432964177</v>
      </c>
      <c r="I22" s="91">
        <f t="shared" si="1"/>
        <v>4789349756</v>
      </c>
      <c r="J22" s="89">
        <f>SUM(J16:J21)</f>
        <v>541189402</v>
      </c>
      <c r="K22" s="90">
        <f>SUM(K16:K21)</f>
        <v>31888583</v>
      </c>
      <c r="L22" s="90">
        <f t="shared" si="2"/>
        <v>573077985</v>
      </c>
      <c r="M22" s="106">
        <f t="shared" si="3"/>
        <v>0.1071102222277112</v>
      </c>
      <c r="N22" s="89">
        <f>SUM(N16:N21)</f>
        <v>868779815</v>
      </c>
      <c r="O22" s="90">
        <f>SUM(O16:O21)</f>
        <v>35603044</v>
      </c>
      <c r="P22" s="90">
        <f t="shared" si="4"/>
        <v>904382859</v>
      </c>
      <c r="Q22" s="106">
        <f t="shared" si="5"/>
        <v>0.16903222867027914</v>
      </c>
      <c r="R22" s="89">
        <f>SUM(R16:R21)</f>
        <v>873932019</v>
      </c>
      <c r="S22" s="90">
        <f>SUM(S16:S21)</f>
        <v>52122668</v>
      </c>
      <c r="T22" s="90">
        <f t="shared" si="6"/>
        <v>926054687</v>
      </c>
      <c r="U22" s="106">
        <f t="shared" si="7"/>
        <v>0.193357080643329</v>
      </c>
      <c r="V22" s="89">
        <f>SUM(V16:V21)</f>
        <v>0</v>
      </c>
      <c r="W22" s="90">
        <f>SUM(W16:W21)</f>
        <v>0</v>
      </c>
      <c r="X22" s="90">
        <f t="shared" si="8"/>
        <v>0</v>
      </c>
      <c r="Y22" s="106">
        <f t="shared" si="9"/>
        <v>0</v>
      </c>
      <c r="Z22" s="89">
        <f t="shared" si="10"/>
        <v>2283901236</v>
      </c>
      <c r="AA22" s="90">
        <f t="shared" si="11"/>
        <v>119614295</v>
      </c>
      <c r="AB22" s="90">
        <f t="shared" si="12"/>
        <v>2403515531</v>
      </c>
      <c r="AC22" s="106">
        <f t="shared" si="13"/>
        <v>0.5018458983892176</v>
      </c>
      <c r="AD22" s="89">
        <f>SUM(AD16:AD21)</f>
        <v>1513781327</v>
      </c>
      <c r="AE22" s="90">
        <f>SUM(AE16:AE21)</f>
        <v>2436716644</v>
      </c>
      <c r="AF22" s="90">
        <f t="shared" si="14"/>
        <v>3950497971</v>
      </c>
      <c r="AG22" s="90">
        <f>SUM(AG16:AG21)</f>
        <v>4978270454</v>
      </c>
      <c r="AH22" s="90">
        <f>SUM(AH16:AH21)</f>
        <v>4978270454</v>
      </c>
      <c r="AI22" s="91">
        <f>SUM(AI16:AI21)</f>
        <v>643793321</v>
      </c>
      <c r="AJ22" s="129">
        <f t="shared" si="15"/>
        <v>0.12932068013354261</v>
      </c>
      <c r="AK22" s="130">
        <f t="shared" si="16"/>
        <v>-0.7655853277743653</v>
      </c>
    </row>
    <row r="23" spans="1:37" ht="12.75">
      <c r="A23" s="62" t="s">
        <v>97</v>
      </c>
      <c r="B23" s="63" t="s">
        <v>200</v>
      </c>
      <c r="C23" s="64" t="s">
        <v>201</v>
      </c>
      <c r="D23" s="85">
        <v>654418692</v>
      </c>
      <c r="E23" s="86">
        <v>181915440</v>
      </c>
      <c r="F23" s="87">
        <f t="shared" si="0"/>
        <v>836334132</v>
      </c>
      <c r="G23" s="85">
        <v>644158576</v>
      </c>
      <c r="H23" s="86">
        <v>181741524</v>
      </c>
      <c r="I23" s="87">
        <f t="shared" si="1"/>
        <v>825900100</v>
      </c>
      <c r="J23" s="85">
        <v>104566842</v>
      </c>
      <c r="K23" s="86">
        <v>21087781</v>
      </c>
      <c r="L23" s="88">
        <f t="shared" si="2"/>
        <v>125654623</v>
      </c>
      <c r="M23" s="105">
        <f t="shared" si="3"/>
        <v>0.15024452332169075</v>
      </c>
      <c r="N23" s="85">
        <v>89646257</v>
      </c>
      <c r="O23" s="86">
        <v>42379931</v>
      </c>
      <c r="P23" s="88">
        <f t="shared" si="4"/>
        <v>132026188</v>
      </c>
      <c r="Q23" s="105">
        <f t="shared" si="5"/>
        <v>0.15786296762069732</v>
      </c>
      <c r="R23" s="85">
        <v>102810329</v>
      </c>
      <c r="S23" s="86">
        <v>32332120</v>
      </c>
      <c r="T23" s="88">
        <f t="shared" si="6"/>
        <v>135142449</v>
      </c>
      <c r="U23" s="105">
        <f t="shared" si="7"/>
        <v>0.16363050325335957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297023428</v>
      </c>
      <c r="AA23" s="88">
        <f t="shared" si="11"/>
        <v>95799832</v>
      </c>
      <c r="AB23" s="88">
        <f t="shared" si="12"/>
        <v>392823260</v>
      </c>
      <c r="AC23" s="105">
        <f t="shared" si="13"/>
        <v>0.4756304787951957</v>
      </c>
      <c r="AD23" s="85">
        <v>321496473</v>
      </c>
      <c r="AE23" s="86">
        <v>54030176</v>
      </c>
      <c r="AF23" s="88">
        <f t="shared" si="14"/>
        <v>375526649</v>
      </c>
      <c r="AG23" s="86">
        <v>769865832</v>
      </c>
      <c r="AH23" s="86">
        <v>769865832</v>
      </c>
      <c r="AI23" s="126">
        <v>102246152</v>
      </c>
      <c r="AJ23" s="127">
        <f t="shared" si="15"/>
        <v>0.13281035181725015</v>
      </c>
      <c r="AK23" s="128">
        <f t="shared" si="16"/>
        <v>-0.6401255427281274</v>
      </c>
    </row>
    <row r="24" spans="1:37" ht="12.75">
      <c r="A24" s="62" t="s">
        <v>97</v>
      </c>
      <c r="B24" s="63" t="s">
        <v>202</v>
      </c>
      <c r="C24" s="64" t="s">
        <v>203</v>
      </c>
      <c r="D24" s="85">
        <v>778091309</v>
      </c>
      <c r="E24" s="86">
        <v>89114737</v>
      </c>
      <c r="F24" s="87">
        <f t="shared" si="0"/>
        <v>867206046</v>
      </c>
      <c r="G24" s="85">
        <v>785205669</v>
      </c>
      <c r="H24" s="86">
        <v>108315377</v>
      </c>
      <c r="I24" s="87">
        <f t="shared" si="1"/>
        <v>893521046</v>
      </c>
      <c r="J24" s="85">
        <v>177287037</v>
      </c>
      <c r="K24" s="86">
        <v>7673892</v>
      </c>
      <c r="L24" s="88">
        <f t="shared" si="2"/>
        <v>184960929</v>
      </c>
      <c r="M24" s="105">
        <f t="shared" si="3"/>
        <v>0.21328371712021021</v>
      </c>
      <c r="N24" s="85">
        <v>167105589</v>
      </c>
      <c r="O24" s="86">
        <v>5059231</v>
      </c>
      <c r="P24" s="88">
        <f t="shared" si="4"/>
        <v>172164820</v>
      </c>
      <c r="Q24" s="105">
        <f t="shared" si="5"/>
        <v>0.19852815924671263</v>
      </c>
      <c r="R24" s="85">
        <v>167991831</v>
      </c>
      <c r="S24" s="86">
        <v>14097316</v>
      </c>
      <c r="T24" s="88">
        <f t="shared" si="6"/>
        <v>182089147</v>
      </c>
      <c r="U24" s="105">
        <f t="shared" si="7"/>
        <v>0.20378831345400678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512384457</v>
      </c>
      <c r="AA24" s="88">
        <f t="shared" si="11"/>
        <v>26830439</v>
      </c>
      <c r="AB24" s="88">
        <f t="shared" si="12"/>
        <v>539214896</v>
      </c>
      <c r="AC24" s="105">
        <f t="shared" si="13"/>
        <v>0.6034719589582</v>
      </c>
      <c r="AD24" s="85">
        <v>535755090</v>
      </c>
      <c r="AE24" s="86">
        <v>47868713</v>
      </c>
      <c r="AF24" s="88">
        <f t="shared" si="14"/>
        <v>583623803</v>
      </c>
      <c r="AG24" s="86">
        <v>838110172</v>
      </c>
      <c r="AH24" s="86">
        <v>838110172</v>
      </c>
      <c r="AI24" s="126">
        <v>188422111</v>
      </c>
      <c r="AJ24" s="127">
        <f t="shared" si="15"/>
        <v>0.22481783099036293</v>
      </c>
      <c r="AK24" s="128">
        <f t="shared" si="16"/>
        <v>-0.688002535085088</v>
      </c>
    </row>
    <row r="25" spans="1:37" ht="12.75">
      <c r="A25" s="62" t="s">
        <v>97</v>
      </c>
      <c r="B25" s="63" t="s">
        <v>204</v>
      </c>
      <c r="C25" s="64" t="s">
        <v>205</v>
      </c>
      <c r="D25" s="85">
        <v>403591200</v>
      </c>
      <c r="E25" s="86">
        <v>60185904</v>
      </c>
      <c r="F25" s="87">
        <f t="shared" si="0"/>
        <v>463777104</v>
      </c>
      <c r="G25" s="85">
        <v>403591200</v>
      </c>
      <c r="H25" s="86">
        <v>60185904</v>
      </c>
      <c r="I25" s="87">
        <f t="shared" si="1"/>
        <v>463777104</v>
      </c>
      <c r="J25" s="85">
        <v>51834884</v>
      </c>
      <c r="K25" s="86">
        <v>19329333</v>
      </c>
      <c r="L25" s="88">
        <f t="shared" si="2"/>
        <v>71164217</v>
      </c>
      <c r="M25" s="105">
        <f t="shared" si="3"/>
        <v>0.15344486906796503</v>
      </c>
      <c r="N25" s="85">
        <v>80570169</v>
      </c>
      <c r="O25" s="86">
        <v>10582033</v>
      </c>
      <c r="P25" s="88">
        <f t="shared" si="4"/>
        <v>91152202</v>
      </c>
      <c r="Q25" s="105">
        <f t="shared" si="5"/>
        <v>0.19654312645843766</v>
      </c>
      <c r="R25" s="85">
        <v>52483333</v>
      </c>
      <c r="S25" s="86">
        <v>6521418</v>
      </c>
      <c r="T25" s="88">
        <f t="shared" si="6"/>
        <v>59004751</v>
      </c>
      <c r="U25" s="105">
        <f t="shared" si="7"/>
        <v>0.12722652863001188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184888386</v>
      </c>
      <c r="AA25" s="88">
        <f t="shared" si="11"/>
        <v>36432784</v>
      </c>
      <c r="AB25" s="88">
        <f t="shared" si="12"/>
        <v>221321170</v>
      </c>
      <c r="AC25" s="105">
        <f t="shared" si="13"/>
        <v>0.4772145241564146</v>
      </c>
      <c r="AD25" s="85">
        <v>289888490</v>
      </c>
      <c r="AE25" s="86">
        <v>24043866</v>
      </c>
      <c r="AF25" s="88">
        <f t="shared" si="14"/>
        <v>313932356</v>
      </c>
      <c r="AG25" s="86">
        <v>423899184</v>
      </c>
      <c r="AH25" s="86">
        <v>423899184</v>
      </c>
      <c r="AI25" s="126">
        <v>142345978</v>
      </c>
      <c r="AJ25" s="127">
        <f t="shared" si="15"/>
        <v>0.33580149095073514</v>
      </c>
      <c r="AK25" s="128">
        <f t="shared" si="16"/>
        <v>-0.8120462899975815</v>
      </c>
    </row>
    <row r="26" spans="1:37" ht="12.75">
      <c r="A26" s="62" t="s">
        <v>97</v>
      </c>
      <c r="B26" s="63" t="s">
        <v>206</v>
      </c>
      <c r="C26" s="64" t="s">
        <v>207</v>
      </c>
      <c r="D26" s="85">
        <v>2723611146</v>
      </c>
      <c r="E26" s="86">
        <v>255375786</v>
      </c>
      <c r="F26" s="87">
        <f t="shared" si="0"/>
        <v>2978986932</v>
      </c>
      <c r="G26" s="85">
        <v>2729453829</v>
      </c>
      <c r="H26" s="86">
        <v>258460184</v>
      </c>
      <c r="I26" s="87">
        <f t="shared" si="1"/>
        <v>2987914013</v>
      </c>
      <c r="J26" s="85">
        <v>246863829</v>
      </c>
      <c r="K26" s="86">
        <v>34078484</v>
      </c>
      <c r="L26" s="88">
        <f t="shared" si="2"/>
        <v>280942313</v>
      </c>
      <c r="M26" s="105">
        <f t="shared" si="3"/>
        <v>0.09430800450386131</v>
      </c>
      <c r="N26" s="85">
        <v>188103114</v>
      </c>
      <c r="O26" s="86">
        <v>58469926</v>
      </c>
      <c r="P26" s="88">
        <f t="shared" si="4"/>
        <v>246573040</v>
      </c>
      <c r="Q26" s="105">
        <f t="shared" si="5"/>
        <v>0.08277076926767801</v>
      </c>
      <c r="R26" s="85">
        <v>181169662</v>
      </c>
      <c r="S26" s="86">
        <v>37817627</v>
      </c>
      <c r="T26" s="88">
        <f t="shared" si="6"/>
        <v>218987289</v>
      </c>
      <c r="U26" s="105">
        <f t="shared" si="7"/>
        <v>0.07329102780308155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616136605</v>
      </c>
      <c r="AA26" s="88">
        <f t="shared" si="11"/>
        <v>130366037</v>
      </c>
      <c r="AB26" s="88">
        <f t="shared" si="12"/>
        <v>746502642</v>
      </c>
      <c r="AC26" s="105">
        <f t="shared" si="13"/>
        <v>0.24984073797039352</v>
      </c>
      <c r="AD26" s="85">
        <v>1257639437</v>
      </c>
      <c r="AE26" s="86">
        <v>120992238</v>
      </c>
      <c r="AF26" s="88">
        <f t="shared" si="14"/>
        <v>1378631675</v>
      </c>
      <c r="AG26" s="86">
        <v>3718439678</v>
      </c>
      <c r="AH26" s="86">
        <v>3718439678</v>
      </c>
      <c r="AI26" s="126">
        <v>390731708</v>
      </c>
      <c r="AJ26" s="127">
        <f t="shared" si="15"/>
        <v>0.1050794800603459</v>
      </c>
      <c r="AK26" s="128">
        <f t="shared" si="16"/>
        <v>-0.8411560585970144</v>
      </c>
    </row>
    <row r="27" spans="1:37" ht="12.75">
      <c r="A27" s="62" t="s">
        <v>97</v>
      </c>
      <c r="B27" s="63" t="s">
        <v>208</v>
      </c>
      <c r="C27" s="64" t="s">
        <v>209</v>
      </c>
      <c r="D27" s="85">
        <v>169793935</v>
      </c>
      <c r="E27" s="86">
        <v>66381999</v>
      </c>
      <c r="F27" s="87">
        <f t="shared" si="0"/>
        <v>236175934</v>
      </c>
      <c r="G27" s="85">
        <v>181392794</v>
      </c>
      <c r="H27" s="86">
        <v>88005000</v>
      </c>
      <c r="I27" s="87">
        <f t="shared" si="1"/>
        <v>269397794</v>
      </c>
      <c r="J27" s="85">
        <v>30657328</v>
      </c>
      <c r="K27" s="86">
        <v>5116617</v>
      </c>
      <c r="L27" s="88">
        <f t="shared" si="2"/>
        <v>35773945</v>
      </c>
      <c r="M27" s="105">
        <f t="shared" si="3"/>
        <v>0.15147159320644416</v>
      </c>
      <c r="N27" s="85">
        <v>34900595</v>
      </c>
      <c r="O27" s="86">
        <v>6036878</v>
      </c>
      <c r="P27" s="88">
        <f t="shared" si="4"/>
        <v>40937473</v>
      </c>
      <c r="Q27" s="105">
        <f t="shared" si="5"/>
        <v>0.17333465059992098</v>
      </c>
      <c r="R27" s="85">
        <v>33020281</v>
      </c>
      <c r="S27" s="86">
        <v>18837401</v>
      </c>
      <c r="T27" s="88">
        <f t="shared" si="6"/>
        <v>51857682</v>
      </c>
      <c r="U27" s="105">
        <f t="shared" si="7"/>
        <v>0.19249482792721012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98578204</v>
      </c>
      <c r="AA27" s="88">
        <f t="shared" si="11"/>
        <v>29990896</v>
      </c>
      <c r="AB27" s="88">
        <f t="shared" si="12"/>
        <v>128569100</v>
      </c>
      <c r="AC27" s="105">
        <f t="shared" si="13"/>
        <v>0.47724629846078104</v>
      </c>
      <c r="AD27" s="85">
        <v>62285383</v>
      </c>
      <c r="AE27" s="86">
        <v>13828084</v>
      </c>
      <c r="AF27" s="88">
        <f t="shared" si="14"/>
        <v>76113467</v>
      </c>
      <c r="AG27" s="86">
        <v>154525424</v>
      </c>
      <c r="AH27" s="86">
        <v>154525424</v>
      </c>
      <c r="AI27" s="126">
        <v>42798448</v>
      </c>
      <c r="AJ27" s="127">
        <f t="shared" si="15"/>
        <v>0.27696703165169767</v>
      </c>
      <c r="AK27" s="128">
        <f t="shared" si="16"/>
        <v>-0.3186792818148725</v>
      </c>
    </row>
    <row r="28" spans="1:37" ht="12.75">
      <c r="A28" s="62" t="s">
        <v>97</v>
      </c>
      <c r="B28" s="63" t="s">
        <v>210</v>
      </c>
      <c r="C28" s="64" t="s">
        <v>211</v>
      </c>
      <c r="D28" s="85">
        <v>287193036</v>
      </c>
      <c r="E28" s="86">
        <v>68699342</v>
      </c>
      <c r="F28" s="87">
        <f t="shared" si="0"/>
        <v>355892378</v>
      </c>
      <c r="G28" s="85">
        <v>290005392</v>
      </c>
      <c r="H28" s="86">
        <v>58699342</v>
      </c>
      <c r="I28" s="87">
        <f t="shared" si="1"/>
        <v>348704734</v>
      </c>
      <c r="J28" s="85">
        <v>0</v>
      </c>
      <c r="K28" s="86">
        <v>0</v>
      </c>
      <c r="L28" s="88">
        <f t="shared" si="2"/>
        <v>0</v>
      </c>
      <c r="M28" s="105">
        <f t="shared" si="3"/>
        <v>0</v>
      </c>
      <c r="N28" s="85">
        <v>14157159</v>
      </c>
      <c r="O28" s="86">
        <v>2795348</v>
      </c>
      <c r="P28" s="88">
        <f t="shared" si="4"/>
        <v>16952507</v>
      </c>
      <c r="Q28" s="105">
        <f t="shared" si="5"/>
        <v>0.047633801811849986</v>
      </c>
      <c r="R28" s="85">
        <v>41859886</v>
      </c>
      <c r="S28" s="86">
        <v>8101206</v>
      </c>
      <c r="T28" s="88">
        <f t="shared" si="6"/>
        <v>49961092</v>
      </c>
      <c r="U28" s="105">
        <f t="shared" si="7"/>
        <v>0.14327620800238405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56017045</v>
      </c>
      <c r="AA28" s="88">
        <f t="shared" si="11"/>
        <v>10896554</v>
      </c>
      <c r="AB28" s="88">
        <f t="shared" si="12"/>
        <v>66913599</v>
      </c>
      <c r="AC28" s="105">
        <f t="shared" si="13"/>
        <v>0.1918918571377927</v>
      </c>
      <c r="AD28" s="85">
        <v>63238576</v>
      </c>
      <c r="AE28" s="86">
        <v>5026682</v>
      </c>
      <c r="AF28" s="88">
        <f t="shared" si="14"/>
        <v>68265258</v>
      </c>
      <c r="AG28" s="86">
        <v>309903562</v>
      </c>
      <c r="AH28" s="86">
        <v>309903562</v>
      </c>
      <c r="AI28" s="126">
        <v>15070041</v>
      </c>
      <c r="AJ28" s="127">
        <f t="shared" si="15"/>
        <v>0.048628163234858204</v>
      </c>
      <c r="AK28" s="128">
        <f t="shared" si="16"/>
        <v>-0.2681329645015038</v>
      </c>
    </row>
    <row r="29" spans="1:37" ht="12.75">
      <c r="A29" s="62" t="s">
        <v>112</v>
      </c>
      <c r="B29" s="63" t="s">
        <v>212</v>
      </c>
      <c r="C29" s="64" t="s">
        <v>213</v>
      </c>
      <c r="D29" s="85">
        <v>141485999</v>
      </c>
      <c r="E29" s="86">
        <v>3543996</v>
      </c>
      <c r="F29" s="87">
        <f t="shared" si="0"/>
        <v>145029995</v>
      </c>
      <c r="G29" s="85">
        <v>149060889</v>
      </c>
      <c r="H29" s="86">
        <v>5471132</v>
      </c>
      <c r="I29" s="87">
        <f t="shared" si="1"/>
        <v>154532021</v>
      </c>
      <c r="J29" s="85">
        <v>31251495</v>
      </c>
      <c r="K29" s="86">
        <v>30535</v>
      </c>
      <c r="L29" s="88">
        <f t="shared" si="2"/>
        <v>31282030</v>
      </c>
      <c r="M29" s="105">
        <f t="shared" si="3"/>
        <v>0.21569351912340617</v>
      </c>
      <c r="N29" s="85">
        <v>32271726</v>
      </c>
      <c r="O29" s="86">
        <v>173566</v>
      </c>
      <c r="P29" s="88">
        <f t="shared" si="4"/>
        <v>32445292</v>
      </c>
      <c r="Q29" s="105">
        <f t="shared" si="5"/>
        <v>0.22371435646812232</v>
      </c>
      <c r="R29" s="85">
        <v>41618579</v>
      </c>
      <c r="S29" s="86">
        <v>102185</v>
      </c>
      <c r="T29" s="88">
        <f t="shared" si="6"/>
        <v>41720764</v>
      </c>
      <c r="U29" s="105">
        <f t="shared" si="7"/>
        <v>0.26998135227908526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105141800</v>
      </c>
      <c r="AA29" s="88">
        <f t="shared" si="11"/>
        <v>306286</v>
      </c>
      <c r="AB29" s="88">
        <f t="shared" si="12"/>
        <v>105448086</v>
      </c>
      <c r="AC29" s="105">
        <f t="shared" si="13"/>
        <v>0.6823704583530943</v>
      </c>
      <c r="AD29" s="85">
        <v>97947914</v>
      </c>
      <c r="AE29" s="86">
        <v>589340</v>
      </c>
      <c r="AF29" s="88">
        <f t="shared" si="14"/>
        <v>98537254</v>
      </c>
      <c r="AG29" s="86">
        <v>169346527</v>
      </c>
      <c r="AH29" s="86">
        <v>169346527</v>
      </c>
      <c r="AI29" s="126">
        <v>27053924</v>
      </c>
      <c r="AJ29" s="127">
        <f t="shared" si="15"/>
        <v>0.1597548203631008</v>
      </c>
      <c r="AK29" s="128">
        <f t="shared" si="16"/>
        <v>-0.5765990799784211</v>
      </c>
    </row>
    <row r="30" spans="1:37" ht="16.5">
      <c r="A30" s="65"/>
      <c r="B30" s="66" t="s">
        <v>214</v>
      </c>
      <c r="C30" s="67"/>
      <c r="D30" s="89">
        <f>SUM(D23:D29)</f>
        <v>5158185317</v>
      </c>
      <c r="E30" s="90">
        <f>SUM(E23:E29)</f>
        <v>725217204</v>
      </c>
      <c r="F30" s="91">
        <f t="shared" si="0"/>
        <v>5883402521</v>
      </c>
      <c r="G30" s="89">
        <f>SUM(G23:G29)</f>
        <v>5182868349</v>
      </c>
      <c r="H30" s="90">
        <f>SUM(H23:H29)</f>
        <v>760878463</v>
      </c>
      <c r="I30" s="91">
        <f t="shared" si="1"/>
        <v>5943746812</v>
      </c>
      <c r="J30" s="89">
        <f>SUM(J23:J29)</f>
        <v>642461415</v>
      </c>
      <c r="K30" s="90">
        <f>SUM(K23:K29)</f>
        <v>87316642</v>
      </c>
      <c r="L30" s="90">
        <f t="shared" si="2"/>
        <v>729778057</v>
      </c>
      <c r="M30" s="106">
        <f t="shared" si="3"/>
        <v>0.12404013738566368</v>
      </c>
      <c r="N30" s="89">
        <f>SUM(N23:N29)</f>
        <v>606754609</v>
      </c>
      <c r="O30" s="90">
        <f>SUM(O23:O29)</f>
        <v>125496913</v>
      </c>
      <c r="P30" s="90">
        <f t="shared" si="4"/>
        <v>732251522</v>
      </c>
      <c r="Q30" s="106">
        <f t="shared" si="5"/>
        <v>0.1244605514217884</v>
      </c>
      <c r="R30" s="89">
        <f>SUM(R23:R29)</f>
        <v>620953901</v>
      </c>
      <c r="S30" s="90">
        <f>SUM(S23:S29)</f>
        <v>117809273</v>
      </c>
      <c r="T30" s="90">
        <f t="shared" si="6"/>
        <v>738763174</v>
      </c>
      <c r="U30" s="106">
        <f t="shared" si="7"/>
        <v>0.1242925039317775</v>
      </c>
      <c r="V30" s="89">
        <f>SUM(V23:V29)</f>
        <v>0</v>
      </c>
      <c r="W30" s="90">
        <f>SUM(W23:W29)</f>
        <v>0</v>
      </c>
      <c r="X30" s="90">
        <f t="shared" si="8"/>
        <v>0</v>
      </c>
      <c r="Y30" s="106">
        <f t="shared" si="9"/>
        <v>0</v>
      </c>
      <c r="Z30" s="89">
        <f t="shared" si="10"/>
        <v>1870169925</v>
      </c>
      <c r="AA30" s="90">
        <f t="shared" si="11"/>
        <v>330622828</v>
      </c>
      <c r="AB30" s="90">
        <f t="shared" si="12"/>
        <v>2200792753</v>
      </c>
      <c r="AC30" s="106">
        <f t="shared" si="13"/>
        <v>0.37027027271026364</v>
      </c>
      <c r="AD30" s="89">
        <f>SUM(AD23:AD29)</f>
        <v>2628251363</v>
      </c>
      <c r="AE30" s="90">
        <f>SUM(AE23:AE29)</f>
        <v>266379099</v>
      </c>
      <c r="AF30" s="90">
        <f t="shared" si="14"/>
        <v>2894630462</v>
      </c>
      <c r="AG30" s="90">
        <f>SUM(AG23:AG29)</f>
        <v>6384090379</v>
      </c>
      <c r="AH30" s="90">
        <f>SUM(AH23:AH29)</f>
        <v>6384090379</v>
      </c>
      <c r="AI30" s="91">
        <f>SUM(AI23:AI29)</f>
        <v>908668362</v>
      </c>
      <c r="AJ30" s="129">
        <f t="shared" si="15"/>
        <v>0.14233325470908093</v>
      </c>
      <c r="AK30" s="130">
        <f t="shared" si="16"/>
        <v>-0.744781524378223</v>
      </c>
    </row>
    <row r="31" spans="1:37" ht="12.75">
      <c r="A31" s="62" t="s">
        <v>97</v>
      </c>
      <c r="B31" s="63" t="s">
        <v>215</v>
      </c>
      <c r="C31" s="64" t="s">
        <v>216</v>
      </c>
      <c r="D31" s="85">
        <v>914369552</v>
      </c>
      <c r="E31" s="86">
        <v>81653431</v>
      </c>
      <c r="F31" s="87">
        <f t="shared" si="0"/>
        <v>996022983</v>
      </c>
      <c r="G31" s="85">
        <v>980403368</v>
      </c>
      <c r="H31" s="86">
        <v>90942280</v>
      </c>
      <c r="I31" s="87">
        <f t="shared" si="1"/>
        <v>1071345648</v>
      </c>
      <c r="J31" s="85">
        <v>104913366</v>
      </c>
      <c r="K31" s="86">
        <v>3628558</v>
      </c>
      <c r="L31" s="88">
        <f t="shared" si="2"/>
        <v>108541924</v>
      </c>
      <c r="M31" s="105">
        <f t="shared" si="3"/>
        <v>0.10897532070301635</v>
      </c>
      <c r="N31" s="85">
        <v>141175819</v>
      </c>
      <c r="O31" s="86">
        <v>17220673</v>
      </c>
      <c r="P31" s="88">
        <f t="shared" si="4"/>
        <v>158396492</v>
      </c>
      <c r="Q31" s="105">
        <f t="shared" si="5"/>
        <v>0.15902895284897256</v>
      </c>
      <c r="R31" s="85">
        <v>138352881</v>
      </c>
      <c r="S31" s="86">
        <v>9998138</v>
      </c>
      <c r="T31" s="88">
        <f t="shared" si="6"/>
        <v>148351019</v>
      </c>
      <c r="U31" s="105">
        <f t="shared" si="7"/>
        <v>0.1384716681091143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384442066</v>
      </c>
      <c r="AA31" s="88">
        <f t="shared" si="11"/>
        <v>30847369</v>
      </c>
      <c r="AB31" s="88">
        <f t="shared" si="12"/>
        <v>415289435</v>
      </c>
      <c r="AC31" s="105">
        <f t="shared" si="13"/>
        <v>0.3876334736368855</v>
      </c>
      <c r="AD31" s="85">
        <v>517950631</v>
      </c>
      <c r="AE31" s="86">
        <v>34223438</v>
      </c>
      <c r="AF31" s="88">
        <f t="shared" si="14"/>
        <v>552174069</v>
      </c>
      <c r="AG31" s="86">
        <v>965009853</v>
      </c>
      <c r="AH31" s="86">
        <v>965009853</v>
      </c>
      <c r="AI31" s="126">
        <v>193940940</v>
      </c>
      <c r="AJ31" s="127">
        <f t="shared" si="15"/>
        <v>0.20097301535013445</v>
      </c>
      <c r="AK31" s="128">
        <f t="shared" si="16"/>
        <v>-0.7313328761188168</v>
      </c>
    </row>
    <row r="32" spans="1:37" ht="12.75">
      <c r="A32" s="62" t="s">
        <v>97</v>
      </c>
      <c r="B32" s="63" t="s">
        <v>217</v>
      </c>
      <c r="C32" s="64" t="s">
        <v>218</v>
      </c>
      <c r="D32" s="85">
        <v>823642125</v>
      </c>
      <c r="E32" s="86">
        <v>120818801</v>
      </c>
      <c r="F32" s="87">
        <f t="shared" si="0"/>
        <v>944460926</v>
      </c>
      <c r="G32" s="85">
        <v>859784394</v>
      </c>
      <c r="H32" s="86">
        <v>135685835</v>
      </c>
      <c r="I32" s="87">
        <f t="shared" si="1"/>
        <v>995470229</v>
      </c>
      <c r="J32" s="85">
        <v>123122734</v>
      </c>
      <c r="K32" s="86">
        <v>11913904</v>
      </c>
      <c r="L32" s="88">
        <f t="shared" si="2"/>
        <v>135036638</v>
      </c>
      <c r="M32" s="105">
        <f t="shared" si="3"/>
        <v>0.1429774745387402</v>
      </c>
      <c r="N32" s="85">
        <v>163822692</v>
      </c>
      <c r="O32" s="86">
        <v>16544739</v>
      </c>
      <c r="P32" s="88">
        <f t="shared" si="4"/>
        <v>180367431</v>
      </c>
      <c r="Q32" s="105">
        <f t="shared" si="5"/>
        <v>0.19097394718476685</v>
      </c>
      <c r="R32" s="85">
        <v>181963412</v>
      </c>
      <c r="S32" s="86">
        <v>10815922</v>
      </c>
      <c r="T32" s="88">
        <f t="shared" si="6"/>
        <v>192779334</v>
      </c>
      <c r="U32" s="105">
        <f t="shared" si="7"/>
        <v>0.1936565538415514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468908838</v>
      </c>
      <c r="AA32" s="88">
        <f t="shared" si="11"/>
        <v>39274565</v>
      </c>
      <c r="AB32" s="88">
        <f t="shared" si="12"/>
        <v>508183403</v>
      </c>
      <c r="AC32" s="105">
        <f t="shared" si="13"/>
        <v>0.5104958322163947</v>
      </c>
      <c r="AD32" s="85">
        <v>399121396</v>
      </c>
      <c r="AE32" s="86">
        <v>45560496</v>
      </c>
      <c r="AF32" s="88">
        <f t="shared" si="14"/>
        <v>444681892</v>
      </c>
      <c r="AG32" s="86">
        <v>976097163</v>
      </c>
      <c r="AH32" s="86">
        <v>976097163</v>
      </c>
      <c r="AI32" s="126">
        <v>166811635</v>
      </c>
      <c r="AJ32" s="127">
        <f t="shared" si="15"/>
        <v>0.17089654731431692</v>
      </c>
      <c r="AK32" s="128">
        <f t="shared" si="16"/>
        <v>-0.5664781106040631</v>
      </c>
    </row>
    <row r="33" spans="1:37" ht="12.75">
      <c r="A33" s="62" t="s">
        <v>97</v>
      </c>
      <c r="B33" s="63" t="s">
        <v>219</v>
      </c>
      <c r="C33" s="64" t="s">
        <v>220</v>
      </c>
      <c r="D33" s="85">
        <v>1404546940</v>
      </c>
      <c r="E33" s="86">
        <v>252287050</v>
      </c>
      <c r="F33" s="87">
        <f t="shared" si="0"/>
        <v>1656833990</v>
      </c>
      <c r="G33" s="85">
        <v>1430904800</v>
      </c>
      <c r="H33" s="86">
        <v>233313190</v>
      </c>
      <c r="I33" s="87">
        <f t="shared" si="1"/>
        <v>1664217990</v>
      </c>
      <c r="J33" s="85">
        <v>240915941</v>
      </c>
      <c r="K33" s="86">
        <v>805707</v>
      </c>
      <c r="L33" s="88">
        <f t="shared" si="2"/>
        <v>241721648</v>
      </c>
      <c r="M33" s="105">
        <f t="shared" si="3"/>
        <v>0.1458937041724983</v>
      </c>
      <c r="N33" s="85">
        <v>311720911</v>
      </c>
      <c r="O33" s="86">
        <v>9027588</v>
      </c>
      <c r="P33" s="88">
        <f t="shared" si="4"/>
        <v>320748499</v>
      </c>
      <c r="Q33" s="105">
        <f t="shared" si="5"/>
        <v>0.193591211271565</v>
      </c>
      <c r="R33" s="85">
        <v>272110759</v>
      </c>
      <c r="S33" s="86">
        <v>2790193</v>
      </c>
      <c r="T33" s="88">
        <f t="shared" si="6"/>
        <v>274900952</v>
      </c>
      <c r="U33" s="105">
        <f t="shared" si="7"/>
        <v>0.16518325943586273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824747611</v>
      </c>
      <c r="AA33" s="88">
        <f t="shared" si="11"/>
        <v>12623488</v>
      </c>
      <c r="AB33" s="88">
        <f t="shared" si="12"/>
        <v>837371099</v>
      </c>
      <c r="AC33" s="105">
        <f t="shared" si="13"/>
        <v>0.5031619078940494</v>
      </c>
      <c r="AD33" s="85">
        <v>856336400</v>
      </c>
      <c r="AE33" s="86">
        <v>33653267</v>
      </c>
      <c r="AF33" s="88">
        <f t="shared" si="14"/>
        <v>889989667</v>
      </c>
      <c r="AG33" s="86">
        <v>1604904655</v>
      </c>
      <c r="AH33" s="86">
        <v>1604904655</v>
      </c>
      <c r="AI33" s="126">
        <v>289212068</v>
      </c>
      <c r="AJ33" s="127">
        <f t="shared" si="15"/>
        <v>0.180205139974499</v>
      </c>
      <c r="AK33" s="128">
        <f t="shared" si="16"/>
        <v>-0.6911189396988808</v>
      </c>
    </row>
    <row r="34" spans="1:37" ht="12.75">
      <c r="A34" s="62" t="s">
        <v>97</v>
      </c>
      <c r="B34" s="63" t="s">
        <v>221</v>
      </c>
      <c r="C34" s="64" t="s">
        <v>222</v>
      </c>
      <c r="D34" s="85">
        <v>427316474</v>
      </c>
      <c r="E34" s="86">
        <v>66182115</v>
      </c>
      <c r="F34" s="87">
        <f t="shared" si="0"/>
        <v>493498589</v>
      </c>
      <c r="G34" s="85">
        <v>253622840</v>
      </c>
      <c r="H34" s="86">
        <v>82882115</v>
      </c>
      <c r="I34" s="87">
        <f t="shared" si="1"/>
        <v>336504955</v>
      </c>
      <c r="J34" s="85">
        <v>4350082</v>
      </c>
      <c r="K34" s="86">
        <v>1881201</v>
      </c>
      <c r="L34" s="88">
        <f t="shared" si="2"/>
        <v>6231283</v>
      </c>
      <c r="M34" s="105">
        <f t="shared" si="3"/>
        <v>0.012626749374555962</v>
      </c>
      <c r="N34" s="85">
        <v>86051599</v>
      </c>
      <c r="O34" s="86">
        <v>10251141</v>
      </c>
      <c r="P34" s="88">
        <f t="shared" si="4"/>
        <v>96302740</v>
      </c>
      <c r="Q34" s="105">
        <f t="shared" si="5"/>
        <v>0.19514288824035522</v>
      </c>
      <c r="R34" s="85">
        <v>24437063</v>
      </c>
      <c r="S34" s="86">
        <v>13214559</v>
      </c>
      <c r="T34" s="88">
        <f t="shared" si="6"/>
        <v>37651622</v>
      </c>
      <c r="U34" s="105">
        <f t="shared" si="7"/>
        <v>0.11189024542001172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f t="shared" si="10"/>
        <v>114838744</v>
      </c>
      <c r="AA34" s="88">
        <f t="shared" si="11"/>
        <v>25346901</v>
      </c>
      <c r="AB34" s="88">
        <f t="shared" si="12"/>
        <v>140185645</v>
      </c>
      <c r="AC34" s="105">
        <f t="shared" si="13"/>
        <v>0.41659310781917014</v>
      </c>
      <c r="AD34" s="85">
        <v>1228094</v>
      </c>
      <c r="AE34" s="86">
        <v>0</v>
      </c>
      <c r="AF34" s="88">
        <f t="shared" si="14"/>
        <v>1228094</v>
      </c>
      <c r="AG34" s="86">
        <v>267557505</v>
      </c>
      <c r="AH34" s="86">
        <v>267557505</v>
      </c>
      <c r="AI34" s="126">
        <v>0</v>
      </c>
      <c r="AJ34" s="127">
        <f t="shared" si="15"/>
        <v>0</v>
      </c>
      <c r="AK34" s="128">
        <f t="shared" si="16"/>
        <v>29.65858313777284</v>
      </c>
    </row>
    <row r="35" spans="1:37" ht="12.75">
      <c r="A35" s="62" t="s">
        <v>112</v>
      </c>
      <c r="B35" s="63" t="s">
        <v>223</v>
      </c>
      <c r="C35" s="64" t="s">
        <v>224</v>
      </c>
      <c r="D35" s="85">
        <v>188341150</v>
      </c>
      <c r="E35" s="86">
        <v>160000</v>
      </c>
      <c r="F35" s="87">
        <f t="shared" si="0"/>
        <v>188501150</v>
      </c>
      <c r="G35" s="85">
        <v>194509750</v>
      </c>
      <c r="H35" s="86">
        <v>914100</v>
      </c>
      <c r="I35" s="87">
        <f t="shared" si="1"/>
        <v>195423850</v>
      </c>
      <c r="J35" s="85">
        <v>34592248</v>
      </c>
      <c r="K35" s="86">
        <v>0</v>
      </c>
      <c r="L35" s="88">
        <f t="shared" si="2"/>
        <v>34592248</v>
      </c>
      <c r="M35" s="105">
        <f t="shared" si="3"/>
        <v>0.1835121324193513</v>
      </c>
      <c r="N35" s="85">
        <v>42857479</v>
      </c>
      <c r="O35" s="86">
        <v>17587</v>
      </c>
      <c r="P35" s="88">
        <f t="shared" si="4"/>
        <v>42875066</v>
      </c>
      <c r="Q35" s="105">
        <f t="shared" si="5"/>
        <v>0.22745254339297133</v>
      </c>
      <c r="R35" s="85">
        <v>39472575</v>
      </c>
      <c r="S35" s="86">
        <v>198448</v>
      </c>
      <c r="T35" s="88">
        <f t="shared" si="6"/>
        <v>39671023</v>
      </c>
      <c r="U35" s="105">
        <f t="shared" si="7"/>
        <v>0.2029999050781161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116922302</v>
      </c>
      <c r="AA35" s="88">
        <f t="shared" si="11"/>
        <v>216035</v>
      </c>
      <c r="AB35" s="88">
        <f t="shared" si="12"/>
        <v>117138337</v>
      </c>
      <c r="AC35" s="105">
        <f t="shared" si="13"/>
        <v>0.5994065565692213</v>
      </c>
      <c r="AD35" s="85">
        <v>118034540</v>
      </c>
      <c r="AE35" s="86">
        <v>1440712</v>
      </c>
      <c r="AF35" s="88">
        <f t="shared" si="14"/>
        <v>119475252</v>
      </c>
      <c r="AG35" s="86">
        <v>170412000</v>
      </c>
      <c r="AH35" s="86">
        <v>170412000</v>
      </c>
      <c r="AI35" s="126">
        <v>34592791</v>
      </c>
      <c r="AJ35" s="127">
        <f t="shared" si="15"/>
        <v>0.20299504142900734</v>
      </c>
      <c r="AK35" s="128">
        <f t="shared" si="16"/>
        <v>-0.6679561471023304</v>
      </c>
    </row>
    <row r="36" spans="1:37" ht="16.5">
      <c r="A36" s="65"/>
      <c r="B36" s="66" t="s">
        <v>225</v>
      </c>
      <c r="C36" s="67"/>
      <c r="D36" s="89">
        <f>SUM(D31:D35)</f>
        <v>3758216241</v>
      </c>
      <c r="E36" s="90">
        <f>SUM(E31:E35)</f>
        <v>521101397</v>
      </c>
      <c r="F36" s="91">
        <f t="shared" si="0"/>
        <v>4279317638</v>
      </c>
      <c r="G36" s="89">
        <f>SUM(G31:G35)</f>
        <v>3719225152</v>
      </c>
      <c r="H36" s="90">
        <f>SUM(H31:H35)</f>
        <v>543737520</v>
      </c>
      <c r="I36" s="91">
        <f t="shared" si="1"/>
        <v>4262962672</v>
      </c>
      <c r="J36" s="89">
        <f>SUM(J31:J35)</f>
        <v>507894371</v>
      </c>
      <c r="K36" s="90">
        <f>SUM(K31:K35)</f>
        <v>18229370</v>
      </c>
      <c r="L36" s="90">
        <f t="shared" si="2"/>
        <v>526123741</v>
      </c>
      <c r="M36" s="106">
        <f t="shared" si="3"/>
        <v>0.12294570899062576</v>
      </c>
      <c r="N36" s="89">
        <f>SUM(N31:N35)</f>
        <v>745628500</v>
      </c>
      <c r="O36" s="90">
        <f>SUM(O31:O35)</f>
        <v>53061728</v>
      </c>
      <c r="P36" s="90">
        <f t="shared" si="4"/>
        <v>798690228</v>
      </c>
      <c r="Q36" s="106">
        <f t="shared" si="5"/>
        <v>0.18663962237990803</v>
      </c>
      <c r="R36" s="89">
        <f>SUM(R31:R35)</f>
        <v>656336690</v>
      </c>
      <c r="S36" s="90">
        <f>SUM(S31:S35)</f>
        <v>37017260</v>
      </c>
      <c r="T36" s="90">
        <f t="shared" si="6"/>
        <v>693353950</v>
      </c>
      <c r="U36" s="106">
        <f t="shared" si="7"/>
        <v>0.1626460289117915</v>
      </c>
      <c r="V36" s="89">
        <f>SUM(V31:V35)</f>
        <v>0</v>
      </c>
      <c r="W36" s="90">
        <f>SUM(W31:W35)</f>
        <v>0</v>
      </c>
      <c r="X36" s="90">
        <f t="shared" si="8"/>
        <v>0</v>
      </c>
      <c r="Y36" s="106">
        <f t="shared" si="9"/>
        <v>0</v>
      </c>
      <c r="Z36" s="89">
        <f t="shared" si="10"/>
        <v>1909859561</v>
      </c>
      <c r="AA36" s="90">
        <f t="shared" si="11"/>
        <v>108308358</v>
      </c>
      <c r="AB36" s="90">
        <f t="shared" si="12"/>
        <v>2018167919</v>
      </c>
      <c r="AC36" s="106">
        <f t="shared" si="13"/>
        <v>0.4734190923734178</v>
      </c>
      <c r="AD36" s="89">
        <f>SUM(AD31:AD35)</f>
        <v>1892671061</v>
      </c>
      <c r="AE36" s="90">
        <f>SUM(AE31:AE35)</f>
        <v>114877913</v>
      </c>
      <c r="AF36" s="90">
        <f t="shared" si="14"/>
        <v>2007548974</v>
      </c>
      <c r="AG36" s="90">
        <f>SUM(AG31:AG35)</f>
        <v>3983981176</v>
      </c>
      <c r="AH36" s="90">
        <f>SUM(AH31:AH35)</f>
        <v>3983981176</v>
      </c>
      <c r="AI36" s="91">
        <f>SUM(AI31:AI35)</f>
        <v>684557434</v>
      </c>
      <c r="AJ36" s="129">
        <f t="shared" si="15"/>
        <v>0.17182747702821977</v>
      </c>
      <c r="AK36" s="130">
        <f t="shared" si="16"/>
        <v>-0.6546266322865806</v>
      </c>
    </row>
    <row r="37" spans="1:37" ht="16.5">
      <c r="A37" s="68"/>
      <c r="B37" s="69" t="s">
        <v>226</v>
      </c>
      <c r="C37" s="70"/>
      <c r="D37" s="92">
        <f>SUM(D9,D11:D14,D16:D21,D23:D29,D31:D35)</f>
        <v>20766341583</v>
      </c>
      <c r="E37" s="93">
        <f>SUM(E9,E11:E14,E16:E21,E23:E29,E31:E35)</f>
        <v>4038676356</v>
      </c>
      <c r="F37" s="94">
        <f t="shared" si="0"/>
        <v>24805017939</v>
      </c>
      <c r="G37" s="92">
        <f>SUM(G9,G11:G14,G16:G21,G23:G29,G31:G35)</f>
        <v>20933445286</v>
      </c>
      <c r="H37" s="93">
        <f>SUM(H9,H11:H14,H16:H21,H23:H29,H31:H35)</f>
        <v>3340251995</v>
      </c>
      <c r="I37" s="94">
        <f t="shared" si="1"/>
        <v>24273697281</v>
      </c>
      <c r="J37" s="92">
        <f>SUM(J9,J11:J14,J16:J21,J23:J29,J31:J35)</f>
        <v>3851212086</v>
      </c>
      <c r="K37" s="93">
        <f>SUM(K9,K11:K14,K16:K21,K23:K29,K31:K35)</f>
        <v>246760084</v>
      </c>
      <c r="L37" s="93">
        <f t="shared" si="2"/>
        <v>4097972170</v>
      </c>
      <c r="M37" s="107">
        <f t="shared" si="3"/>
        <v>0.16520738586352368</v>
      </c>
      <c r="N37" s="92">
        <f>SUM(N9,N11:N14,N16:N21,N23:N29,N31:N35)</f>
        <v>3936196306</v>
      </c>
      <c r="O37" s="93">
        <f>SUM(O9,O11:O14,O16:O21,O23:O29,O31:O35)</f>
        <v>421606223</v>
      </c>
      <c r="P37" s="93">
        <f t="shared" si="4"/>
        <v>4357802529</v>
      </c>
      <c r="Q37" s="107">
        <f t="shared" si="5"/>
        <v>0.1756822970141211</v>
      </c>
      <c r="R37" s="92">
        <f>SUM(R9,R11:R14,R16:R21,R23:R29,R31:R35)</f>
        <v>4383157703</v>
      </c>
      <c r="S37" s="93">
        <f>SUM(S9,S11:S14,S16:S21,S23:S29,S31:S35)</f>
        <v>393854110</v>
      </c>
      <c r="T37" s="93">
        <f t="shared" si="6"/>
        <v>4777011813</v>
      </c>
      <c r="U37" s="107">
        <f t="shared" si="7"/>
        <v>0.19679786551260814</v>
      </c>
      <c r="V37" s="92">
        <f>SUM(V9,V11:V14,V16:V21,V23:V29,V31:V35)</f>
        <v>0</v>
      </c>
      <c r="W37" s="93">
        <f>SUM(W9,W11:W14,W16:W21,W23:W29,W31:W35)</f>
        <v>0</v>
      </c>
      <c r="X37" s="93">
        <f t="shared" si="8"/>
        <v>0</v>
      </c>
      <c r="Y37" s="107">
        <f t="shared" si="9"/>
        <v>0</v>
      </c>
      <c r="Z37" s="92">
        <f t="shared" si="10"/>
        <v>12170566095</v>
      </c>
      <c r="AA37" s="93">
        <f t="shared" si="11"/>
        <v>1062220417</v>
      </c>
      <c r="AB37" s="93">
        <f t="shared" si="12"/>
        <v>13232786512</v>
      </c>
      <c r="AC37" s="107">
        <f t="shared" si="13"/>
        <v>0.5451491941591377</v>
      </c>
      <c r="AD37" s="92">
        <f>SUM(AD9,AD11:AD14,AD16:AD21,AD23:AD29,AD31:AD35)</f>
        <v>11647197206</v>
      </c>
      <c r="AE37" s="93">
        <f>SUM(AE9,AE11:AE14,AE16:AE21,AE23:AE29,AE31:AE35)</f>
        <v>3086662787</v>
      </c>
      <c r="AF37" s="93">
        <f t="shared" si="14"/>
        <v>14733859993</v>
      </c>
      <c r="AG37" s="93">
        <f>SUM(AG9,AG11:AG14,AG16:AG21,AG23:AG29,AG31:AG35)</f>
        <v>25552900366</v>
      </c>
      <c r="AH37" s="93">
        <f>SUM(AH9,AH11:AH14,AH16:AH21,AH23:AH29,AH31:AH35)</f>
        <v>25552900366</v>
      </c>
      <c r="AI37" s="94">
        <f>SUM(AI9,AI11:AI14,AI16:AI21,AI23:AI29,AI31:AI35)</f>
        <v>4025962599</v>
      </c>
      <c r="AJ37" s="131">
        <f t="shared" si="15"/>
        <v>0.15755403658039685</v>
      </c>
      <c r="AK37" s="132">
        <f t="shared" si="16"/>
        <v>-0.6757800185919005</v>
      </c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25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44</v>
      </c>
      <c r="C9" s="64" t="s">
        <v>45</v>
      </c>
      <c r="D9" s="85">
        <v>41755973999</v>
      </c>
      <c r="E9" s="86">
        <v>4929977645</v>
      </c>
      <c r="F9" s="87">
        <f>$D9+$E9</f>
        <v>46685951644</v>
      </c>
      <c r="G9" s="85">
        <v>41884230833</v>
      </c>
      <c r="H9" s="86">
        <v>4576496252</v>
      </c>
      <c r="I9" s="87">
        <f>$G9+$H9</f>
        <v>46460727085</v>
      </c>
      <c r="J9" s="85">
        <v>10930260498</v>
      </c>
      <c r="K9" s="86">
        <v>572454862</v>
      </c>
      <c r="L9" s="88">
        <f>$J9+$K9</f>
        <v>11502715360</v>
      </c>
      <c r="M9" s="105">
        <f>IF($F9=0,0,$L9/$F9)</f>
        <v>0.2463849392578101</v>
      </c>
      <c r="N9" s="85">
        <v>8707241480</v>
      </c>
      <c r="O9" s="86">
        <v>1283408046</v>
      </c>
      <c r="P9" s="88">
        <f>$N9+$O9</f>
        <v>9990649526</v>
      </c>
      <c r="Q9" s="105">
        <f>IF($F9=0,0,$P9/$F9)</f>
        <v>0.213996912865414</v>
      </c>
      <c r="R9" s="85">
        <v>9266007900</v>
      </c>
      <c r="S9" s="86">
        <v>732329287</v>
      </c>
      <c r="T9" s="88">
        <f>$R9+$S9</f>
        <v>9998337187</v>
      </c>
      <c r="U9" s="105">
        <f>IF($I9=0,0,$T9/$I9)</f>
        <v>0.21519975717788534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28903509878</v>
      </c>
      <c r="AA9" s="88">
        <f>$K9+$O9+$S9</f>
        <v>2588192195</v>
      </c>
      <c r="AB9" s="88">
        <f>$Z9+$AA9</f>
        <v>31491702073</v>
      </c>
      <c r="AC9" s="105">
        <f>IF($I9=0,0,$AB9/$I9)</f>
        <v>0.6778133716113798</v>
      </c>
      <c r="AD9" s="85">
        <v>26064456176</v>
      </c>
      <c r="AE9" s="86">
        <v>2728399509</v>
      </c>
      <c r="AF9" s="88">
        <f>$AD9+$AE9</f>
        <v>28792855685</v>
      </c>
      <c r="AG9" s="86">
        <v>46223238192</v>
      </c>
      <c r="AH9" s="86">
        <v>46223238192</v>
      </c>
      <c r="AI9" s="126">
        <v>8336535020</v>
      </c>
      <c r="AJ9" s="127">
        <f>IF($AH9=0,0,$AI9/$AH9)</f>
        <v>0.18035376460152094</v>
      </c>
      <c r="AK9" s="128">
        <f>IF($AF9=0,0,(($T9/$AF9)-1))</f>
        <v>-0.6527493730950501</v>
      </c>
    </row>
    <row r="10" spans="1:37" ht="12.75">
      <c r="A10" s="62" t="s">
        <v>95</v>
      </c>
      <c r="B10" s="63" t="s">
        <v>48</v>
      </c>
      <c r="C10" s="64" t="s">
        <v>49</v>
      </c>
      <c r="D10" s="85">
        <v>68998411787</v>
      </c>
      <c r="E10" s="86">
        <v>5328954005</v>
      </c>
      <c r="F10" s="87">
        <f aca="true" t="shared" si="0" ref="F10:F23">$D10+$E10</f>
        <v>74327365792</v>
      </c>
      <c r="G10" s="85">
        <v>68607700362</v>
      </c>
      <c r="H10" s="86">
        <v>10415566128</v>
      </c>
      <c r="I10" s="87">
        <f aca="true" t="shared" si="1" ref="I10:I23">$G10+$H10</f>
        <v>79023266490</v>
      </c>
      <c r="J10" s="85">
        <v>16548082830</v>
      </c>
      <c r="K10" s="86">
        <v>478387814</v>
      </c>
      <c r="L10" s="88">
        <f aca="true" t="shared" si="2" ref="L10:L23">$J10+$K10</f>
        <v>17026470644</v>
      </c>
      <c r="M10" s="105">
        <f aca="true" t="shared" si="3" ref="M10:M23">IF($F10=0,0,$L10/$F10)</f>
        <v>0.22907404914156923</v>
      </c>
      <c r="N10" s="85">
        <v>16611384079</v>
      </c>
      <c r="O10" s="86">
        <v>1306490646</v>
      </c>
      <c r="P10" s="88">
        <f aca="true" t="shared" si="4" ref="P10:P23">$N10+$O10</f>
        <v>17917874725</v>
      </c>
      <c r="Q10" s="105">
        <f aca="true" t="shared" si="5" ref="Q10:Q23">IF($F10=0,0,$P10/$F10)</f>
        <v>0.2410669950976325</v>
      </c>
      <c r="R10" s="85">
        <v>15381795141</v>
      </c>
      <c r="S10" s="86">
        <v>1364024254</v>
      </c>
      <c r="T10" s="88">
        <f aca="true" t="shared" si="6" ref="T10:T23">$R10+$S10</f>
        <v>16745819395</v>
      </c>
      <c r="U10" s="105">
        <f aca="true" t="shared" si="7" ref="U10:U23">IF($I10=0,0,$T10/$I10)</f>
        <v>0.2119099872582349</v>
      </c>
      <c r="V10" s="85">
        <v>0</v>
      </c>
      <c r="W10" s="86">
        <v>0</v>
      </c>
      <c r="X10" s="88">
        <f aca="true" t="shared" si="8" ref="X10:X23">$V10+$W10</f>
        <v>0</v>
      </c>
      <c r="Y10" s="105">
        <f aca="true" t="shared" si="9" ref="Y10:Y23">IF($I10=0,0,$X10/$I10)</f>
        <v>0</v>
      </c>
      <c r="Z10" s="125">
        <f aca="true" t="shared" si="10" ref="Z10:Z23">$J10+$N10+$R10</f>
        <v>48541262050</v>
      </c>
      <c r="AA10" s="88">
        <f aca="true" t="shared" si="11" ref="AA10:AA23">$K10+$O10+$S10</f>
        <v>3148902714</v>
      </c>
      <c r="AB10" s="88">
        <f aca="true" t="shared" si="12" ref="AB10:AB23">$Z10+$AA10</f>
        <v>51690164764</v>
      </c>
      <c r="AC10" s="105">
        <f aca="true" t="shared" si="13" ref="AC10:AC23">IF($I10=0,0,$AB10/$I10)</f>
        <v>0.6541132385427415</v>
      </c>
      <c r="AD10" s="85">
        <v>45327577189</v>
      </c>
      <c r="AE10" s="86">
        <v>3761532737</v>
      </c>
      <c r="AF10" s="88">
        <f aca="true" t="shared" si="14" ref="AF10:AF23">$AD10+$AE10</f>
        <v>49089109926</v>
      </c>
      <c r="AG10" s="86">
        <v>64529839422</v>
      </c>
      <c r="AH10" s="86">
        <v>64529839422</v>
      </c>
      <c r="AI10" s="126">
        <v>15598998947</v>
      </c>
      <c r="AJ10" s="127">
        <f aca="true" t="shared" si="15" ref="AJ10:AJ23">IF($AH10=0,0,$AI10/$AH10)</f>
        <v>0.24173311272307105</v>
      </c>
      <c r="AK10" s="128">
        <f aca="true" t="shared" si="16" ref="AK10:AK23">IF($AF10=0,0,(($T10/$AF10)-1))</f>
        <v>-0.6588689544331991</v>
      </c>
    </row>
    <row r="11" spans="1:37" ht="12.75">
      <c r="A11" s="62" t="s">
        <v>95</v>
      </c>
      <c r="B11" s="63" t="s">
        <v>54</v>
      </c>
      <c r="C11" s="64" t="s">
        <v>55</v>
      </c>
      <c r="D11" s="85">
        <v>37706659701</v>
      </c>
      <c r="E11" s="86">
        <v>4037545347</v>
      </c>
      <c r="F11" s="87">
        <f t="shared" si="0"/>
        <v>41744205048</v>
      </c>
      <c r="G11" s="85">
        <v>37461146513</v>
      </c>
      <c r="H11" s="86">
        <v>0</v>
      </c>
      <c r="I11" s="87">
        <f t="shared" si="1"/>
        <v>37461146513</v>
      </c>
      <c r="J11" s="85">
        <v>8294202831</v>
      </c>
      <c r="K11" s="86">
        <v>298374472</v>
      </c>
      <c r="L11" s="88">
        <f t="shared" si="2"/>
        <v>8592577303</v>
      </c>
      <c r="M11" s="105">
        <f t="shared" si="3"/>
        <v>0.2058388054849706</v>
      </c>
      <c r="N11" s="85">
        <v>10424622786</v>
      </c>
      <c r="O11" s="86">
        <v>712611911</v>
      </c>
      <c r="P11" s="88">
        <f t="shared" si="4"/>
        <v>11137234697</v>
      </c>
      <c r="Q11" s="105">
        <f t="shared" si="5"/>
        <v>0.26679714427891815</v>
      </c>
      <c r="R11" s="85">
        <v>9020211901</v>
      </c>
      <c r="S11" s="86">
        <v>536671779</v>
      </c>
      <c r="T11" s="88">
        <f t="shared" si="6"/>
        <v>9556883680</v>
      </c>
      <c r="U11" s="105">
        <f t="shared" si="7"/>
        <v>0.2551145538667246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27739037518</v>
      </c>
      <c r="AA11" s="88">
        <f t="shared" si="11"/>
        <v>1547658162</v>
      </c>
      <c r="AB11" s="88">
        <f t="shared" si="12"/>
        <v>29286695680</v>
      </c>
      <c r="AC11" s="105">
        <f t="shared" si="13"/>
        <v>0.7817885571077422</v>
      </c>
      <c r="AD11" s="85">
        <v>25405837626</v>
      </c>
      <c r="AE11" s="86">
        <v>-1074943921</v>
      </c>
      <c r="AF11" s="88">
        <f t="shared" si="14"/>
        <v>24330893705</v>
      </c>
      <c r="AG11" s="86">
        <v>39693168494</v>
      </c>
      <c r="AH11" s="86">
        <v>39693168494</v>
      </c>
      <c r="AI11" s="126">
        <v>8730256477</v>
      </c>
      <c r="AJ11" s="127">
        <f t="shared" si="15"/>
        <v>0.2199435522089818</v>
      </c>
      <c r="AK11" s="128">
        <f t="shared" si="16"/>
        <v>-0.6072119752002345</v>
      </c>
    </row>
    <row r="12" spans="1:37" ht="16.5">
      <c r="A12" s="65"/>
      <c r="B12" s="66" t="s">
        <v>96</v>
      </c>
      <c r="C12" s="67"/>
      <c r="D12" s="89">
        <f>SUM(D9:D11)</f>
        <v>148461045487</v>
      </c>
      <c r="E12" s="90">
        <f>SUM(E9:E11)</f>
        <v>14296476997</v>
      </c>
      <c r="F12" s="91">
        <f t="shared" si="0"/>
        <v>162757522484</v>
      </c>
      <c r="G12" s="89">
        <f>SUM(G9:G11)</f>
        <v>147953077708</v>
      </c>
      <c r="H12" s="90">
        <f>SUM(H9:H11)</f>
        <v>14992062380</v>
      </c>
      <c r="I12" s="91">
        <f t="shared" si="1"/>
        <v>162945140088</v>
      </c>
      <c r="J12" s="89">
        <f>SUM(J9:J11)</f>
        <v>35772546159</v>
      </c>
      <c r="K12" s="90">
        <f>SUM(K9:K11)</f>
        <v>1349217148</v>
      </c>
      <c r="L12" s="90">
        <f t="shared" si="2"/>
        <v>37121763307</v>
      </c>
      <c r="M12" s="106">
        <f t="shared" si="3"/>
        <v>0.22808016944746307</v>
      </c>
      <c r="N12" s="89">
        <f>SUM(N9:N11)</f>
        <v>35743248345</v>
      </c>
      <c r="O12" s="90">
        <f>SUM(O9:O11)</f>
        <v>3302510603</v>
      </c>
      <c r="P12" s="90">
        <f t="shared" si="4"/>
        <v>39045758948</v>
      </c>
      <c r="Q12" s="106">
        <f t="shared" si="5"/>
        <v>0.23990140886937145</v>
      </c>
      <c r="R12" s="89">
        <f>SUM(R9:R11)</f>
        <v>33668014942</v>
      </c>
      <c r="S12" s="90">
        <f>SUM(S9:S11)</f>
        <v>2633025320</v>
      </c>
      <c r="T12" s="90">
        <f t="shared" si="6"/>
        <v>36301040262</v>
      </c>
      <c r="U12" s="106">
        <f t="shared" si="7"/>
        <v>0.22278074843100748</v>
      </c>
      <c r="V12" s="89">
        <f>SUM(V9:V11)</f>
        <v>0</v>
      </c>
      <c r="W12" s="90">
        <f>SUM(W9:W11)</f>
        <v>0</v>
      </c>
      <c r="X12" s="90">
        <f t="shared" si="8"/>
        <v>0</v>
      </c>
      <c r="Y12" s="106">
        <f t="shared" si="9"/>
        <v>0</v>
      </c>
      <c r="Z12" s="89">
        <f t="shared" si="10"/>
        <v>105183809446</v>
      </c>
      <c r="AA12" s="90">
        <f t="shared" si="11"/>
        <v>7284753071</v>
      </c>
      <c r="AB12" s="90">
        <f t="shared" si="12"/>
        <v>112468562517</v>
      </c>
      <c r="AC12" s="106">
        <f t="shared" si="13"/>
        <v>0.6902234853783324</v>
      </c>
      <c r="AD12" s="89">
        <f>SUM(AD9:AD11)</f>
        <v>96797870991</v>
      </c>
      <c r="AE12" s="90">
        <f>SUM(AE9:AE11)</f>
        <v>5414988325</v>
      </c>
      <c r="AF12" s="90">
        <f t="shared" si="14"/>
        <v>102212859316</v>
      </c>
      <c r="AG12" s="90">
        <f>SUM(AG9:AG11)</f>
        <v>150446246108</v>
      </c>
      <c r="AH12" s="90">
        <f>SUM(AH9:AH11)</f>
        <v>150446246108</v>
      </c>
      <c r="AI12" s="91">
        <f>SUM(AI9:AI11)</f>
        <v>32665790444</v>
      </c>
      <c r="AJ12" s="129">
        <f t="shared" si="15"/>
        <v>0.21712599210053</v>
      </c>
      <c r="AK12" s="130">
        <f t="shared" si="16"/>
        <v>-0.6448485982593232</v>
      </c>
    </row>
    <row r="13" spans="1:37" ht="12.75">
      <c r="A13" s="62" t="s">
        <v>97</v>
      </c>
      <c r="B13" s="63" t="s">
        <v>59</v>
      </c>
      <c r="C13" s="64" t="s">
        <v>60</v>
      </c>
      <c r="D13" s="85">
        <v>6066389006</v>
      </c>
      <c r="E13" s="86">
        <v>333959593</v>
      </c>
      <c r="F13" s="87">
        <f t="shared" si="0"/>
        <v>6400348599</v>
      </c>
      <c r="G13" s="85">
        <v>6245734506</v>
      </c>
      <c r="H13" s="86">
        <v>326872593</v>
      </c>
      <c r="I13" s="87">
        <f t="shared" si="1"/>
        <v>6572607099</v>
      </c>
      <c r="J13" s="85">
        <v>1085720778</v>
      </c>
      <c r="K13" s="86">
        <v>5577448</v>
      </c>
      <c r="L13" s="88">
        <f t="shared" si="2"/>
        <v>1091298226</v>
      </c>
      <c r="M13" s="105">
        <f t="shared" si="3"/>
        <v>0.17050606058715398</v>
      </c>
      <c r="N13" s="85">
        <v>649213528</v>
      </c>
      <c r="O13" s="86">
        <v>3181367</v>
      </c>
      <c r="P13" s="88">
        <f t="shared" si="4"/>
        <v>652394895</v>
      </c>
      <c r="Q13" s="105">
        <f t="shared" si="5"/>
        <v>0.10193115029733399</v>
      </c>
      <c r="R13" s="85">
        <v>3225429167</v>
      </c>
      <c r="S13" s="86">
        <v>37166650</v>
      </c>
      <c r="T13" s="88">
        <f t="shared" si="6"/>
        <v>3262595817</v>
      </c>
      <c r="U13" s="105">
        <f t="shared" si="7"/>
        <v>0.4963929484688645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4960363473</v>
      </c>
      <c r="AA13" s="88">
        <f t="shared" si="11"/>
        <v>45925465</v>
      </c>
      <c r="AB13" s="88">
        <f t="shared" si="12"/>
        <v>5006288938</v>
      </c>
      <c r="AC13" s="105">
        <f t="shared" si="13"/>
        <v>0.761689975163994</v>
      </c>
      <c r="AD13" s="85">
        <v>3520190865</v>
      </c>
      <c r="AE13" s="86">
        <v>25884428</v>
      </c>
      <c r="AF13" s="88">
        <f t="shared" si="14"/>
        <v>3546075293</v>
      </c>
      <c r="AG13" s="86">
        <v>6189475834</v>
      </c>
      <c r="AH13" s="86">
        <v>6189475834</v>
      </c>
      <c r="AI13" s="126">
        <v>1109407526</v>
      </c>
      <c r="AJ13" s="127">
        <f t="shared" si="15"/>
        <v>0.17924094959799466</v>
      </c>
      <c r="AK13" s="128">
        <f t="shared" si="16"/>
        <v>-0.07994175322774233</v>
      </c>
    </row>
    <row r="14" spans="1:37" ht="12.75">
      <c r="A14" s="62" t="s">
        <v>97</v>
      </c>
      <c r="B14" s="63" t="s">
        <v>227</v>
      </c>
      <c r="C14" s="64" t="s">
        <v>228</v>
      </c>
      <c r="D14" s="85">
        <v>1325209694</v>
      </c>
      <c r="E14" s="86">
        <v>136454739</v>
      </c>
      <c r="F14" s="87">
        <f t="shared" si="0"/>
        <v>1461664433</v>
      </c>
      <c r="G14" s="85">
        <v>1309790082</v>
      </c>
      <c r="H14" s="86">
        <v>255868244</v>
      </c>
      <c r="I14" s="87">
        <f t="shared" si="1"/>
        <v>1565658326</v>
      </c>
      <c r="J14" s="85">
        <v>339327930</v>
      </c>
      <c r="K14" s="86">
        <v>12339114</v>
      </c>
      <c r="L14" s="88">
        <f t="shared" si="2"/>
        <v>351667044</v>
      </c>
      <c r="M14" s="105">
        <f t="shared" si="3"/>
        <v>0.24059355626394996</v>
      </c>
      <c r="N14" s="85">
        <v>259848522</v>
      </c>
      <c r="O14" s="86">
        <v>50559618</v>
      </c>
      <c r="P14" s="88">
        <f t="shared" si="4"/>
        <v>310408140</v>
      </c>
      <c r="Q14" s="105">
        <f t="shared" si="5"/>
        <v>0.21236621278585904</v>
      </c>
      <c r="R14" s="85">
        <v>303670990</v>
      </c>
      <c r="S14" s="86">
        <v>67481880</v>
      </c>
      <c r="T14" s="88">
        <f t="shared" si="6"/>
        <v>371152870</v>
      </c>
      <c r="U14" s="105">
        <f t="shared" si="7"/>
        <v>0.23705866333444198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902847442</v>
      </c>
      <c r="AA14" s="88">
        <f t="shared" si="11"/>
        <v>130380612</v>
      </c>
      <c r="AB14" s="88">
        <f t="shared" si="12"/>
        <v>1033228054</v>
      </c>
      <c r="AC14" s="105">
        <f t="shared" si="13"/>
        <v>0.659932015077471</v>
      </c>
      <c r="AD14" s="85">
        <v>834576278</v>
      </c>
      <c r="AE14" s="86">
        <v>54221350</v>
      </c>
      <c r="AF14" s="88">
        <f t="shared" si="14"/>
        <v>888797628</v>
      </c>
      <c r="AG14" s="86">
        <v>1344008510</v>
      </c>
      <c r="AH14" s="86">
        <v>1344008510</v>
      </c>
      <c r="AI14" s="126">
        <v>211683431</v>
      </c>
      <c r="AJ14" s="127">
        <f t="shared" si="15"/>
        <v>0.15750155555190642</v>
      </c>
      <c r="AK14" s="128">
        <f t="shared" si="16"/>
        <v>-0.5824101479262724</v>
      </c>
    </row>
    <row r="15" spans="1:37" ht="12.75">
      <c r="A15" s="62" t="s">
        <v>97</v>
      </c>
      <c r="B15" s="63" t="s">
        <v>229</v>
      </c>
      <c r="C15" s="64" t="s">
        <v>230</v>
      </c>
      <c r="D15" s="85">
        <v>965948387</v>
      </c>
      <c r="E15" s="86">
        <v>79691405</v>
      </c>
      <c r="F15" s="87">
        <f t="shared" si="0"/>
        <v>1045639792</v>
      </c>
      <c r="G15" s="85">
        <v>972081253</v>
      </c>
      <c r="H15" s="86">
        <v>107554940</v>
      </c>
      <c r="I15" s="87">
        <f t="shared" si="1"/>
        <v>1079636193</v>
      </c>
      <c r="J15" s="85">
        <v>158883867</v>
      </c>
      <c r="K15" s="86">
        <v>26947376</v>
      </c>
      <c r="L15" s="88">
        <f t="shared" si="2"/>
        <v>185831243</v>
      </c>
      <c r="M15" s="105">
        <f t="shared" si="3"/>
        <v>0.17772013309149198</v>
      </c>
      <c r="N15" s="85">
        <v>182268668</v>
      </c>
      <c r="O15" s="86">
        <v>15715988</v>
      </c>
      <c r="P15" s="88">
        <f t="shared" si="4"/>
        <v>197984656</v>
      </c>
      <c r="Q15" s="105">
        <f t="shared" si="5"/>
        <v>0.18934307733384348</v>
      </c>
      <c r="R15" s="85">
        <v>175416430</v>
      </c>
      <c r="S15" s="86">
        <v>17813509</v>
      </c>
      <c r="T15" s="88">
        <f t="shared" si="6"/>
        <v>193229939</v>
      </c>
      <c r="U15" s="105">
        <f t="shared" si="7"/>
        <v>0.17897690004543965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516568965</v>
      </c>
      <c r="AA15" s="88">
        <f t="shared" si="11"/>
        <v>60476873</v>
      </c>
      <c r="AB15" s="88">
        <f t="shared" si="12"/>
        <v>577045838</v>
      </c>
      <c r="AC15" s="105">
        <f t="shared" si="13"/>
        <v>0.534481746482169</v>
      </c>
      <c r="AD15" s="85">
        <v>495701295</v>
      </c>
      <c r="AE15" s="86">
        <v>24204143</v>
      </c>
      <c r="AF15" s="88">
        <f t="shared" si="14"/>
        <v>519905438</v>
      </c>
      <c r="AG15" s="86">
        <v>986979266</v>
      </c>
      <c r="AH15" s="86">
        <v>986979266</v>
      </c>
      <c r="AI15" s="126">
        <v>175927100</v>
      </c>
      <c r="AJ15" s="127">
        <f t="shared" si="15"/>
        <v>0.17824802005516496</v>
      </c>
      <c r="AK15" s="128">
        <f t="shared" si="16"/>
        <v>-0.6283363764315926</v>
      </c>
    </row>
    <row r="16" spans="1:37" ht="12.75">
      <c r="A16" s="62" t="s">
        <v>112</v>
      </c>
      <c r="B16" s="63" t="s">
        <v>231</v>
      </c>
      <c r="C16" s="64" t="s">
        <v>232</v>
      </c>
      <c r="D16" s="85">
        <v>417261171</v>
      </c>
      <c r="E16" s="86">
        <v>2150000</v>
      </c>
      <c r="F16" s="87">
        <f t="shared" si="0"/>
        <v>419411171</v>
      </c>
      <c r="G16" s="85">
        <v>402702545</v>
      </c>
      <c r="H16" s="86">
        <v>3740000</v>
      </c>
      <c r="I16" s="87">
        <f t="shared" si="1"/>
        <v>406442545</v>
      </c>
      <c r="J16" s="85">
        <v>86083424</v>
      </c>
      <c r="K16" s="86">
        <v>174856</v>
      </c>
      <c r="L16" s="88">
        <f t="shared" si="2"/>
        <v>86258280</v>
      </c>
      <c r="M16" s="105">
        <f t="shared" si="3"/>
        <v>0.20566519435887892</v>
      </c>
      <c r="N16" s="85">
        <v>84705818</v>
      </c>
      <c r="O16" s="86">
        <v>169790</v>
      </c>
      <c r="P16" s="88">
        <f t="shared" si="4"/>
        <v>84875608</v>
      </c>
      <c r="Q16" s="105">
        <f t="shared" si="5"/>
        <v>0.2023684962840439</v>
      </c>
      <c r="R16" s="85">
        <v>102780342</v>
      </c>
      <c r="S16" s="86">
        <v>1326887</v>
      </c>
      <c r="T16" s="88">
        <f t="shared" si="6"/>
        <v>104107229</v>
      </c>
      <c r="U16" s="105">
        <f t="shared" si="7"/>
        <v>0.2561425477738803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273569584</v>
      </c>
      <c r="AA16" s="88">
        <f t="shared" si="11"/>
        <v>1671533</v>
      </c>
      <c r="AB16" s="88">
        <f t="shared" si="12"/>
        <v>275241117</v>
      </c>
      <c r="AC16" s="105">
        <f t="shared" si="13"/>
        <v>0.6771956341332328</v>
      </c>
      <c r="AD16" s="85">
        <v>281487077</v>
      </c>
      <c r="AE16" s="86">
        <v>622132</v>
      </c>
      <c r="AF16" s="88">
        <f t="shared" si="14"/>
        <v>282109209</v>
      </c>
      <c r="AG16" s="86">
        <v>430812341</v>
      </c>
      <c r="AH16" s="86">
        <v>430812341</v>
      </c>
      <c r="AI16" s="126">
        <v>89885041</v>
      </c>
      <c r="AJ16" s="127">
        <f t="shared" si="15"/>
        <v>0.20864082210681148</v>
      </c>
      <c r="AK16" s="128">
        <f t="shared" si="16"/>
        <v>-0.6309683424761934</v>
      </c>
    </row>
    <row r="17" spans="1:37" ht="16.5">
      <c r="A17" s="65"/>
      <c r="B17" s="66" t="s">
        <v>233</v>
      </c>
      <c r="C17" s="67"/>
      <c r="D17" s="89">
        <f>SUM(D13:D16)</f>
        <v>8774808258</v>
      </c>
      <c r="E17" s="90">
        <f>SUM(E13:E16)</f>
        <v>552255737</v>
      </c>
      <c r="F17" s="91">
        <f t="shared" si="0"/>
        <v>9327063995</v>
      </c>
      <c r="G17" s="89">
        <f>SUM(G13:G16)</f>
        <v>8930308386</v>
      </c>
      <c r="H17" s="90">
        <f>SUM(H13:H16)</f>
        <v>694035777</v>
      </c>
      <c r="I17" s="91">
        <f t="shared" si="1"/>
        <v>9624344163</v>
      </c>
      <c r="J17" s="89">
        <f>SUM(J13:J16)</f>
        <v>1670015999</v>
      </c>
      <c r="K17" s="90">
        <f>SUM(K13:K16)</f>
        <v>45038794</v>
      </c>
      <c r="L17" s="90">
        <f t="shared" si="2"/>
        <v>1715054793</v>
      </c>
      <c r="M17" s="106">
        <f t="shared" si="3"/>
        <v>0.18387938518695668</v>
      </c>
      <c r="N17" s="89">
        <f>SUM(N13:N16)</f>
        <v>1176036536</v>
      </c>
      <c r="O17" s="90">
        <f>SUM(O13:O16)</f>
        <v>69626763</v>
      </c>
      <c r="P17" s="90">
        <f t="shared" si="4"/>
        <v>1245663299</v>
      </c>
      <c r="Q17" s="106">
        <f t="shared" si="5"/>
        <v>0.13355363484884078</v>
      </c>
      <c r="R17" s="89">
        <f>SUM(R13:R16)</f>
        <v>3807296929</v>
      </c>
      <c r="S17" s="90">
        <f>SUM(S13:S16)</f>
        <v>123788926</v>
      </c>
      <c r="T17" s="90">
        <f t="shared" si="6"/>
        <v>3931085855</v>
      </c>
      <c r="U17" s="106">
        <f t="shared" si="7"/>
        <v>0.4084523359121691</v>
      </c>
      <c r="V17" s="89">
        <f>SUM(V13:V16)</f>
        <v>0</v>
      </c>
      <c r="W17" s="90">
        <f>SUM(W13:W16)</f>
        <v>0</v>
      </c>
      <c r="X17" s="90">
        <f t="shared" si="8"/>
        <v>0</v>
      </c>
      <c r="Y17" s="106">
        <f t="shared" si="9"/>
        <v>0</v>
      </c>
      <c r="Z17" s="89">
        <f t="shared" si="10"/>
        <v>6653349464</v>
      </c>
      <c r="AA17" s="90">
        <f t="shared" si="11"/>
        <v>238454483</v>
      </c>
      <c r="AB17" s="90">
        <f t="shared" si="12"/>
        <v>6891803947</v>
      </c>
      <c r="AC17" s="106">
        <f t="shared" si="13"/>
        <v>0.7160803718444498</v>
      </c>
      <c r="AD17" s="89">
        <f>SUM(AD13:AD16)</f>
        <v>5131955515</v>
      </c>
      <c r="AE17" s="90">
        <f>SUM(AE13:AE16)</f>
        <v>104932053</v>
      </c>
      <c r="AF17" s="90">
        <f t="shared" si="14"/>
        <v>5236887568</v>
      </c>
      <c r="AG17" s="90">
        <f>SUM(AG13:AG16)</f>
        <v>8951275951</v>
      </c>
      <c r="AH17" s="90">
        <f>SUM(AH13:AH16)</f>
        <v>8951275951</v>
      </c>
      <c r="AI17" s="91">
        <f>SUM(AI13:AI16)</f>
        <v>1586903098</v>
      </c>
      <c r="AJ17" s="129">
        <f t="shared" si="15"/>
        <v>0.17728233457295187</v>
      </c>
      <c r="AK17" s="130">
        <f t="shared" si="16"/>
        <v>-0.24934690616218325</v>
      </c>
    </row>
    <row r="18" spans="1:37" ht="12.75">
      <c r="A18" s="62" t="s">
        <v>97</v>
      </c>
      <c r="B18" s="63" t="s">
        <v>61</v>
      </c>
      <c r="C18" s="64" t="s">
        <v>62</v>
      </c>
      <c r="D18" s="85">
        <v>3290121622</v>
      </c>
      <c r="E18" s="86">
        <v>199325784</v>
      </c>
      <c r="F18" s="87">
        <f t="shared" si="0"/>
        <v>3489447406</v>
      </c>
      <c r="G18" s="85">
        <v>3228809472</v>
      </c>
      <c r="H18" s="86">
        <v>258779254</v>
      </c>
      <c r="I18" s="87">
        <f t="shared" si="1"/>
        <v>3487588726</v>
      </c>
      <c r="J18" s="85">
        <v>612752707</v>
      </c>
      <c r="K18" s="86">
        <v>27479218</v>
      </c>
      <c r="L18" s="88">
        <f t="shared" si="2"/>
        <v>640231925</v>
      </c>
      <c r="M18" s="105">
        <f t="shared" si="3"/>
        <v>0.18347659400142854</v>
      </c>
      <c r="N18" s="85">
        <v>701590297</v>
      </c>
      <c r="O18" s="86">
        <v>58705655</v>
      </c>
      <c r="P18" s="88">
        <f t="shared" si="4"/>
        <v>760295952</v>
      </c>
      <c r="Q18" s="105">
        <f t="shared" si="5"/>
        <v>0.21788434200002382</v>
      </c>
      <c r="R18" s="85">
        <v>710868562</v>
      </c>
      <c r="S18" s="86">
        <v>62497885</v>
      </c>
      <c r="T18" s="88">
        <f t="shared" si="6"/>
        <v>773366447</v>
      </c>
      <c r="U18" s="105">
        <f t="shared" si="7"/>
        <v>0.22174817840032207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2025211566</v>
      </c>
      <c r="AA18" s="88">
        <f t="shared" si="11"/>
        <v>148682758</v>
      </c>
      <c r="AB18" s="88">
        <f t="shared" si="12"/>
        <v>2173894324</v>
      </c>
      <c r="AC18" s="105">
        <f t="shared" si="13"/>
        <v>0.6233230162127781</v>
      </c>
      <c r="AD18" s="85">
        <v>126801847</v>
      </c>
      <c r="AE18" s="86">
        <v>67068958</v>
      </c>
      <c r="AF18" s="88">
        <f t="shared" si="14"/>
        <v>193870805</v>
      </c>
      <c r="AG18" s="86">
        <v>3318357423</v>
      </c>
      <c r="AH18" s="86">
        <v>3318357423</v>
      </c>
      <c r="AI18" s="126">
        <v>778964728</v>
      </c>
      <c r="AJ18" s="127">
        <f t="shared" si="15"/>
        <v>0.23474407024417754</v>
      </c>
      <c r="AK18" s="128">
        <f t="shared" si="16"/>
        <v>2.989081527773096</v>
      </c>
    </row>
    <row r="19" spans="1:37" ht="12.75">
      <c r="A19" s="62" t="s">
        <v>97</v>
      </c>
      <c r="B19" s="63" t="s">
        <v>234</v>
      </c>
      <c r="C19" s="64" t="s">
        <v>235</v>
      </c>
      <c r="D19" s="85">
        <v>1791835957</v>
      </c>
      <c r="E19" s="86">
        <v>176606089</v>
      </c>
      <c r="F19" s="87">
        <f t="shared" si="0"/>
        <v>1968442046</v>
      </c>
      <c r="G19" s="85">
        <v>1805957100</v>
      </c>
      <c r="H19" s="86">
        <v>181726777</v>
      </c>
      <c r="I19" s="87">
        <f t="shared" si="1"/>
        <v>1987683877</v>
      </c>
      <c r="J19" s="85">
        <v>3180352249</v>
      </c>
      <c r="K19" s="86">
        <v>0</v>
      </c>
      <c r="L19" s="88">
        <f t="shared" si="2"/>
        <v>3180352249</v>
      </c>
      <c r="M19" s="105">
        <f t="shared" si="3"/>
        <v>1.6156697401697342</v>
      </c>
      <c r="N19" s="85">
        <v>244245691</v>
      </c>
      <c r="O19" s="86">
        <v>86330</v>
      </c>
      <c r="P19" s="88">
        <f t="shared" si="4"/>
        <v>244332021</v>
      </c>
      <c r="Q19" s="105">
        <f t="shared" si="5"/>
        <v>0.12412456922290309</v>
      </c>
      <c r="R19" s="85">
        <v>249614764</v>
      </c>
      <c r="S19" s="86">
        <v>23272164</v>
      </c>
      <c r="T19" s="88">
        <f t="shared" si="6"/>
        <v>272886928</v>
      </c>
      <c r="U19" s="105">
        <f t="shared" si="7"/>
        <v>0.13728889747391154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3674212704</v>
      </c>
      <c r="AA19" s="88">
        <f t="shared" si="11"/>
        <v>23358494</v>
      </c>
      <c r="AB19" s="88">
        <f t="shared" si="12"/>
        <v>3697571198</v>
      </c>
      <c r="AC19" s="105">
        <f t="shared" si="13"/>
        <v>1.860241077962922</v>
      </c>
      <c r="AD19" s="85">
        <v>1052032782</v>
      </c>
      <c r="AE19" s="86">
        <v>0</v>
      </c>
      <c r="AF19" s="88">
        <f t="shared" si="14"/>
        <v>1052032782</v>
      </c>
      <c r="AG19" s="86">
        <v>1799190101</v>
      </c>
      <c r="AH19" s="86">
        <v>1799190101</v>
      </c>
      <c r="AI19" s="126">
        <v>255250066</v>
      </c>
      <c r="AJ19" s="127">
        <f t="shared" si="15"/>
        <v>0.14186942550324758</v>
      </c>
      <c r="AK19" s="128">
        <f t="shared" si="16"/>
        <v>-0.740609862478601</v>
      </c>
    </row>
    <row r="20" spans="1:37" ht="12.75">
      <c r="A20" s="62" t="s">
        <v>97</v>
      </c>
      <c r="B20" s="63" t="s">
        <v>236</v>
      </c>
      <c r="C20" s="64" t="s">
        <v>237</v>
      </c>
      <c r="D20" s="85">
        <v>2082672896</v>
      </c>
      <c r="E20" s="86">
        <v>194651300</v>
      </c>
      <c r="F20" s="87">
        <f t="shared" si="0"/>
        <v>2277324196</v>
      </c>
      <c r="G20" s="85">
        <v>2141610129</v>
      </c>
      <c r="H20" s="86">
        <v>238451300</v>
      </c>
      <c r="I20" s="87">
        <f t="shared" si="1"/>
        <v>2380061429</v>
      </c>
      <c r="J20" s="85">
        <v>318803772</v>
      </c>
      <c r="K20" s="86">
        <v>16613592</v>
      </c>
      <c r="L20" s="88">
        <f t="shared" si="2"/>
        <v>335417364</v>
      </c>
      <c r="M20" s="105">
        <f t="shared" si="3"/>
        <v>0.14728573322548583</v>
      </c>
      <c r="N20" s="85">
        <v>179536042</v>
      </c>
      <c r="O20" s="86">
        <v>16231343</v>
      </c>
      <c r="P20" s="88">
        <f t="shared" si="4"/>
        <v>195767385</v>
      </c>
      <c r="Q20" s="105">
        <f t="shared" si="5"/>
        <v>0.08596377509353087</v>
      </c>
      <c r="R20" s="85">
        <v>125308264</v>
      </c>
      <c r="S20" s="86">
        <v>24099397</v>
      </c>
      <c r="T20" s="88">
        <f t="shared" si="6"/>
        <v>149407661</v>
      </c>
      <c r="U20" s="105">
        <f t="shared" si="7"/>
        <v>0.06277470790439837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623648078</v>
      </c>
      <c r="AA20" s="88">
        <f t="shared" si="11"/>
        <v>56944332</v>
      </c>
      <c r="AB20" s="88">
        <f t="shared" si="12"/>
        <v>680592410</v>
      </c>
      <c r="AC20" s="105">
        <f t="shared" si="13"/>
        <v>0.2859558168151802</v>
      </c>
      <c r="AD20" s="85">
        <v>1300393396</v>
      </c>
      <c r="AE20" s="86">
        <v>176595494</v>
      </c>
      <c r="AF20" s="88">
        <f t="shared" si="14"/>
        <v>1476988890</v>
      </c>
      <c r="AG20" s="86">
        <v>2491289280</v>
      </c>
      <c r="AH20" s="86">
        <v>2491289280</v>
      </c>
      <c r="AI20" s="126">
        <v>451563245</v>
      </c>
      <c r="AJ20" s="127">
        <f t="shared" si="15"/>
        <v>0.1812568490641119</v>
      </c>
      <c r="AK20" s="128">
        <f t="shared" si="16"/>
        <v>-0.8988430705121959</v>
      </c>
    </row>
    <row r="21" spans="1:37" ht="12.75">
      <c r="A21" s="62" t="s">
        <v>112</v>
      </c>
      <c r="B21" s="63" t="s">
        <v>238</v>
      </c>
      <c r="C21" s="64" t="s">
        <v>239</v>
      </c>
      <c r="D21" s="85">
        <v>260795396</v>
      </c>
      <c r="E21" s="86">
        <v>4650000</v>
      </c>
      <c r="F21" s="87">
        <f t="shared" si="0"/>
        <v>265445396</v>
      </c>
      <c r="G21" s="85">
        <v>250406176</v>
      </c>
      <c r="H21" s="86">
        <v>500000</v>
      </c>
      <c r="I21" s="87">
        <f t="shared" si="1"/>
        <v>250906176</v>
      </c>
      <c r="J21" s="85">
        <v>57779753</v>
      </c>
      <c r="K21" s="86">
        <v>3128969</v>
      </c>
      <c r="L21" s="88">
        <f t="shared" si="2"/>
        <v>60908722</v>
      </c>
      <c r="M21" s="105">
        <f t="shared" si="3"/>
        <v>0.2294585738454473</v>
      </c>
      <c r="N21" s="85">
        <v>61555724</v>
      </c>
      <c r="O21" s="86">
        <v>380962</v>
      </c>
      <c r="P21" s="88">
        <f t="shared" si="4"/>
        <v>61936686</v>
      </c>
      <c r="Q21" s="105">
        <f t="shared" si="5"/>
        <v>0.23333117444613732</v>
      </c>
      <c r="R21" s="85">
        <v>68925266</v>
      </c>
      <c r="S21" s="86">
        <v>530126</v>
      </c>
      <c r="T21" s="88">
        <f t="shared" si="6"/>
        <v>69455392</v>
      </c>
      <c r="U21" s="105">
        <f t="shared" si="7"/>
        <v>0.276818184021106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188260743</v>
      </c>
      <c r="AA21" s="88">
        <f t="shared" si="11"/>
        <v>4040057</v>
      </c>
      <c r="AB21" s="88">
        <f t="shared" si="12"/>
        <v>192300800</v>
      </c>
      <c r="AC21" s="105">
        <f t="shared" si="13"/>
        <v>0.7664251357447655</v>
      </c>
      <c r="AD21" s="85">
        <v>198897102</v>
      </c>
      <c r="AE21" s="86">
        <v>0</v>
      </c>
      <c r="AF21" s="88">
        <f t="shared" si="14"/>
        <v>198897102</v>
      </c>
      <c r="AG21" s="86">
        <v>306355635</v>
      </c>
      <c r="AH21" s="86">
        <v>306355635</v>
      </c>
      <c r="AI21" s="126">
        <v>69418212</v>
      </c>
      <c r="AJ21" s="127">
        <f t="shared" si="15"/>
        <v>0.22659355359988728</v>
      </c>
      <c r="AK21" s="128">
        <f t="shared" si="16"/>
        <v>-0.6507973655644315</v>
      </c>
    </row>
    <row r="22" spans="1:37" ht="16.5">
      <c r="A22" s="65"/>
      <c r="B22" s="66" t="s">
        <v>240</v>
      </c>
      <c r="C22" s="67"/>
      <c r="D22" s="89">
        <f>SUM(D18:D21)</f>
        <v>7425425871</v>
      </c>
      <c r="E22" s="90">
        <f>SUM(E18:E21)</f>
        <v>575233173</v>
      </c>
      <c r="F22" s="91">
        <f t="shared" si="0"/>
        <v>8000659044</v>
      </c>
      <c r="G22" s="89">
        <f>SUM(G18:G21)</f>
        <v>7426782877</v>
      </c>
      <c r="H22" s="90">
        <f>SUM(H18:H21)</f>
        <v>679457331</v>
      </c>
      <c r="I22" s="91">
        <f t="shared" si="1"/>
        <v>8106240208</v>
      </c>
      <c r="J22" s="89">
        <f>SUM(J18:J21)</f>
        <v>4169688481</v>
      </c>
      <c r="K22" s="90">
        <f>SUM(K18:K21)</f>
        <v>47221779</v>
      </c>
      <c r="L22" s="90">
        <f t="shared" si="2"/>
        <v>4216910260</v>
      </c>
      <c r="M22" s="106">
        <f t="shared" si="3"/>
        <v>0.5270703621800285</v>
      </c>
      <c r="N22" s="89">
        <f>SUM(N18:N21)</f>
        <v>1186927754</v>
      </c>
      <c r="O22" s="90">
        <f>SUM(O18:O21)</f>
        <v>75404290</v>
      </c>
      <c r="P22" s="90">
        <f t="shared" si="4"/>
        <v>1262332044</v>
      </c>
      <c r="Q22" s="106">
        <f t="shared" si="5"/>
        <v>0.1577785076276524</v>
      </c>
      <c r="R22" s="89">
        <f>SUM(R18:R21)</f>
        <v>1154716856</v>
      </c>
      <c r="S22" s="90">
        <f>SUM(S18:S21)</f>
        <v>110399572</v>
      </c>
      <c r="T22" s="90">
        <f t="shared" si="6"/>
        <v>1265116428</v>
      </c>
      <c r="U22" s="106">
        <f t="shared" si="7"/>
        <v>0.15606697994854188</v>
      </c>
      <c r="V22" s="89">
        <f>SUM(V18:V21)</f>
        <v>0</v>
      </c>
      <c r="W22" s="90">
        <f>SUM(W18:W21)</f>
        <v>0</v>
      </c>
      <c r="X22" s="90">
        <f t="shared" si="8"/>
        <v>0</v>
      </c>
      <c r="Y22" s="106">
        <f t="shared" si="9"/>
        <v>0</v>
      </c>
      <c r="Z22" s="89">
        <f t="shared" si="10"/>
        <v>6511333091</v>
      </c>
      <c r="AA22" s="90">
        <f t="shared" si="11"/>
        <v>233025641</v>
      </c>
      <c r="AB22" s="90">
        <f t="shared" si="12"/>
        <v>6744358732</v>
      </c>
      <c r="AC22" s="106">
        <f t="shared" si="13"/>
        <v>0.8319959141284801</v>
      </c>
      <c r="AD22" s="89">
        <f>SUM(AD18:AD21)</f>
        <v>2678125127</v>
      </c>
      <c r="AE22" s="90">
        <f>SUM(AE18:AE21)</f>
        <v>243664452</v>
      </c>
      <c r="AF22" s="90">
        <f t="shared" si="14"/>
        <v>2921789579</v>
      </c>
      <c r="AG22" s="90">
        <f>SUM(AG18:AG21)</f>
        <v>7915192439</v>
      </c>
      <c r="AH22" s="90">
        <f>SUM(AH18:AH21)</f>
        <v>7915192439</v>
      </c>
      <c r="AI22" s="91">
        <f>SUM(AI18:AI21)</f>
        <v>1555196251</v>
      </c>
      <c r="AJ22" s="129">
        <f t="shared" si="15"/>
        <v>0.19648243084238676</v>
      </c>
      <c r="AK22" s="130">
        <f t="shared" si="16"/>
        <v>-0.5670063179453896</v>
      </c>
    </row>
    <row r="23" spans="1:37" ht="16.5">
      <c r="A23" s="68"/>
      <c r="B23" s="69" t="s">
        <v>241</v>
      </c>
      <c r="C23" s="70"/>
      <c r="D23" s="92">
        <f>SUM(D9:D11,D13:D16,D18:D21)</f>
        <v>164661279616</v>
      </c>
      <c r="E23" s="93">
        <f>SUM(E9:E11,E13:E16,E18:E21)</f>
        <v>15423965907</v>
      </c>
      <c r="F23" s="94">
        <f t="shared" si="0"/>
        <v>180085245523</v>
      </c>
      <c r="G23" s="92">
        <f>SUM(G9:G11,G13:G16,G18:G21)</f>
        <v>164310168971</v>
      </c>
      <c r="H23" s="93">
        <f>SUM(H9:H11,H13:H16,H18:H21)</f>
        <v>16365555488</v>
      </c>
      <c r="I23" s="94">
        <f t="shared" si="1"/>
        <v>180675724459</v>
      </c>
      <c r="J23" s="92">
        <f>SUM(J9:J11,J13:J16,J18:J21)</f>
        <v>41612250639</v>
      </c>
      <c r="K23" s="93">
        <f>SUM(K9:K11,K13:K16,K18:K21)</f>
        <v>1441477721</v>
      </c>
      <c r="L23" s="93">
        <f t="shared" si="2"/>
        <v>43053728360</v>
      </c>
      <c r="M23" s="107">
        <f t="shared" si="3"/>
        <v>0.2390741575466897</v>
      </c>
      <c r="N23" s="92">
        <f>SUM(N9:N11,N13:N16,N18:N21)</f>
        <v>38106212635</v>
      </c>
      <c r="O23" s="93">
        <f>SUM(O9:O11,O13:O16,O18:O21)</f>
        <v>3447541656</v>
      </c>
      <c r="P23" s="93">
        <f t="shared" si="4"/>
        <v>41553754291</v>
      </c>
      <c r="Q23" s="107">
        <f t="shared" si="5"/>
        <v>0.23074491289011717</v>
      </c>
      <c r="R23" s="92">
        <f>SUM(R9:R11,R13:R16,R18:R21)</f>
        <v>38630028727</v>
      </c>
      <c r="S23" s="93">
        <f>SUM(S9:S11,S13:S16,S18:S21)</f>
        <v>2867213818</v>
      </c>
      <c r="T23" s="93">
        <f t="shared" si="6"/>
        <v>41497242545</v>
      </c>
      <c r="U23" s="107">
        <f t="shared" si="7"/>
        <v>0.22967801938669852</v>
      </c>
      <c r="V23" s="92">
        <f>SUM(V9:V11,V13:V16,V18:V21)</f>
        <v>0</v>
      </c>
      <c r="W23" s="93">
        <f>SUM(W9:W11,W13:W16,W18:W21)</f>
        <v>0</v>
      </c>
      <c r="X23" s="93">
        <f t="shared" si="8"/>
        <v>0</v>
      </c>
      <c r="Y23" s="107">
        <f t="shared" si="9"/>
        <v>0</v>
      </c>
      <c r="Z23" s="92">
        <f t="shared" si="10"/>
        <v>118348492001</v>
      </c>
      <c r="AA23" s="93">
        <f t="shared" si="11"/>
        <v>7756233195</v>
      </c>
      <c r="AB23" s="93">
        <f t="shared" si="12"/>
        <v>126104725196</v>
      </c>
      <c r="AC23" s="107">
        <f t="shared" si="13"/>
        <v>0.6979616413527454</v>
      </c>
      <c r="AD23" s="92">
        <f>SUM(AD9:AD11,AD13:AD16,AD18:AD21)</f>
        <v>104607951633</v>
      </c>
      <c r="AE23" s="93">
        <f>SUM(AE9:AE11,AE13:AE16,AE18:AE21)</f>
        <v>5763584830</v>
      </c>
      <c r="AF23" s="93">
        <f t="shared" si="14"/>
        <v>110371536463</v>
      </c>
      <c r="AG23" s="93">
        <f>SUM(AG9:AG11,AG13:AG16,AG18:AG21)</f>
        <v>167312714498</v>
      </c>
      <c r="AH23" s="93">
        <f>SUM(AH9:AH11,AH13:AH16,AH18:AH21)</f>
        <v>167312714498</v>
      </c>
      <c r="AI23" s="94">
        <f>SUM(AI9:AI11,AI13:AI16,AI18:AI21)</f>
        <v>35807889793</v>
      </c>
      <c r="AJ23" s="131">
        <f t="shared" si="15"/>
        <v>0.21401774455956266</v>
      </c>
      <c r="AK23" s="132">
        <f t="shared" si="16"/>
        <v>-0.6240222445493346</v>
      </c>
    </row>
    <row r="24" spans="1:37" ht="12.75">
      <c r="A24" s="71"/>
      <c r="B24" s="71"/>
      <c r="C24" s="71"/>
      <c r="D24" s="95"/>
      <c r="E24" s="95"/>
      <c r="F24" s="95"/>
      <c r="G24" s="95"/>
      <c r="H24" s="95"/>
      <c r="I24" s="95"/>
      <c r="J24" s="95"/>
      <c r="K24" s="95"/>
      <c r="L24" s="95"/>
      <c r="M24" s="108"/>
      <c r="N24" s="95"/>
      <c r="O24" s="95"/>
      <c r="P24" s="95"/>
      <c r="Q24" s="108"/>
      <c r="R24" s="95"/>
      <c r="S24" s="95"/>
      <c r="T24" s="95"/>
      <c r="U24" s="108"/>
      <c r="V24" s="95"/>
      <c r="W24" s="95"/>
      <c r="X24" s="95"/>
      <c r="Y24" s="108"/>
      <c r="Z24" s="95"/>
      <c r="AA24" s="95"/>
      <c r="AB24" s="95"/>
      <c r="AC24" s="108"/>
      <c r="AD24" s="95"/>
      <c r="AE24" s="95"/>
      <c r="AF24" s="95"/>
      <c r="AG24" s="95"/>
      <c r="AH24" s="95"/>
      <c r="AI24" s="95"/>
      <c r="AJ24" s="108"/>
      <c r="AK24" s="108"/>
    </row>
    <row r="25" spans="1:37" ht="12.75">
      <c r="A25" s="71"/>
      <c r="B25" s="71"/>
      <c r="C25" s="71"/>
      <c r="D25" s="95"/>
      <c r="E25" s="95"/>
      <c r="F25" s="95"/>
      <c r="G25" s="95"/>
      <c r="H25" s="95"/>
      <c r="I25" s="95"/>
      <c r="J25" s="95"/>
      <c r="K25" s="95"/>
      <c r="L25" s="95"/>
      <c r="M25" s="108"/>
      <c r="N25" s="95"/>
      <c r="O25" s="95"/>
      <c r="P25" s="95"/>
      <c r="Q25" s="108"/>
      <c r="R25" s="95"/>
      <c r="S25" s="95"/>
      <c r="T25" s="95"/>
      <c r="U25" s="108"/>
      <c r="V25" s="95"/>
      <c r="W25" s="95"/>
      <c r="X25" s="95"/>
      <c r="Y25" s="108"/>
      <c r="Z25" s="95"/>
      <c r="AA25" s="95"/>
      <c r="AB25" s="95"/>
      <c r="AC25" s="108"/>
      <c r="AD25" s="95"/>
      <c r="AE25" s="95"/>
      <c r="AF25" s="95"/>
      <c r="AG25" s="95"/>
      <c r="AH25" s="95"/>
      <c r="AI25" s="95"/>
      <c r="AJ25" s="108"/>
      <c r="AK25" s="108"/>
    </row>
    <row r="26" spans="1:37" ht="12.75">
      <c r="A26" s="71"/>
      <c r="B26" s="71"/>
      <c r="C26" s="71"/>
      <c r="D26" s="95"/>
      <c r="E26" s="95"/>
      <c r="F26" s="95"/>
      <c r="G26" s="95"/>
      <c r="H26" s="95"/>
      <c r="I26" s="95"/>
      <c r="J26" s="95"/>
      <c r="K26" s="95"/>
      <c r="L26" s="95"/>
      <c r="M26" s="108"/>
      <c r="N26" s="95"/>
      <c r="O26" s="95"/>
      <c r="P26" s="95"/>
      <c r="Q26" s="108"/>
      <c r="R26" s="95"/>
      <c r="S26" s="95"/>
      <c r="T26" s="95"/>
      <c r="U26" s="108"/>
      <c r="V26" s="95"/>
      <c r="W26" s="95"/>
      <c r="X26" s="95"/>
      <c r="Y26" s="108"/>
      <c r="Z26" s="95"/>
      <c r="AA26" s="95"/>
      <c r="AB26" s="95"/>
      <c r="AC26" s="108"/>
      <c r="AD26" s="95"/>
      <c r="AE26" s="95"/>
      <c r="AF26" s="95"/>
      <c r="AG26" s="95"/>
      <c r="AH26" s="95"/>
      <c r="AI26" s="95"/>
      <c r="AJ26" s="108"/>
      <c r="AK26" s="108"/>
    </row>
    <row r="27" spans="1:37" ht="12.75">
      <c r="A27" s="71"/>
      <c r="B27" s="71"/>
      <c r="C27" s="71"/>
      <c r="D27" s="95"/>
      <c r="E27" s="95"/>
      <c r="F27" s="95"/>
      <c r="G27" s="95"/>
      <c r="H27" s="95"/>
      <c r="I27" s="95"/>
      <c r="J27" s="95"/>
      <c r="K27" s="95"/>
      <c r="L27" s="95"/>
      <c r="M27" s="108"/>
      <c r="N27" s="95"/>
      <c r="O27" s="95"/>
      <c r="P27" s="95"/>
      <c r="Q27" s="108"/>
      <c r="R27" s="95"/>
      <c r="S27" s="95"/>
      <c r="T27" s="95"/>
      <c r="U27" s="108"/>
      <c r="V27" s="95"/>
      <c r="W27" s="95"/>
      <c r="X27" s="95"/>
      <c r="Y27" s="108"/>
      <c r="Z27" s="95"/>
      <c r="AA27" s="95"/>
      <c r="AB27" s="95"/>
      <c r="AC27" s="108"/>
      <c r="AD27" s="95"/>
      <c r="AE27" s="95"/>
      <c r="AF27" s="95"/>
      <c r="AG27" s="95"/>
      <c r="AH27" s="95"/>
      <c r="AI27" s="95"/>
      <c r="AJ27" s="108"/>
      <c r="AK27" s="108"/>
    </row>
    <row r="28" spans="1:37" ht="12.75">
      <c r="A28" s="71"/>
      <c r="B28" s="71"/>
      <c r="C28" s="71"/>
      <c r="D28" s="95"/>
      <c r="E28" s="95"/>
      <c r="F28" s="95"/>
      <c r="G28" s="95"/>
      <c r="H28" s="95"/>
      <c r="I28" s="95"/>
      <c r="J28" s="95"/>
      <c r="K28" s="95"/>
      <c r="L28" s="95"/>
      <c r="M28" s="108"/>
      <c r="N28" s="95"/>
      <c r="O28" s="95"/>
      <c r="P28" s="95"/>
      <c r="Q28" s="108"/>
      <c r="R28" s="95"/>
      <c r="S28" s="95"/>
      <c r="T28" s="95"/>
      <c r="U28" s="108"/>
      <c r="V28" s="95"/>
      <c r="W28" s="95"/>
      <c r="X28" s="95"/>
      <c r="Y28" s="108"/>
      <c r="Z28" s="95"/>
      <c r="AA28" s="95"/>
      <c r="AB28" s="95"/>
      <c r="AC28" s="108"/>
      <c r="AD28" s="95"/>
      <c r="AE28" s="95"/>
      <c r="AF28" s="95"/>
      <c r="AG28" s="95"/>
      <c r="AH28" s="95"/>
      <c r="AI28" s="95"/>
      <c r="AJ28" s="108"/>
      <c r="AK28" s="108"/>
    </row>
    <row r="29" spans="1:37" ht="12.75">
      <c r="A29" s="71"/>
      <c r="B29" s="71"/>
      <c r="C29" s="71"/>
      <c r="D29" s="95"/>
      <c r="E29" s="95"/>
      <c r="F29" s="95"/>
      <c r="G29" s="95"/>
      <c r="H29" s="95"/>
      <c r="I29" s="95"/>
      <c r="J29" s="95"/>
      <c r="K29" s="95"/>
      <c r="L29" s="95"/>
      <c r="M29" s="108"/>
      <c r="N29" s="95"/>
      <c r="O29" s="95"/>
      <c r="P29" s="95"/>
      <c r="Q29" s="108"/>
      <c r="R29" s="95"/>
      <c r="S29" s="95"/>
      <c r="T29" s="95"/>
      <c r="U29" s="108"/>
      <c r="V29" s="95"/>
      <c r="W29" s="95"/>
      <c r="X29" s="95"/>
      <c r="Y29" s="108"/>
      <c r="Z29" s="95"/>
      <c r="AA29" s="95"/>
      <c r="AB29" s="95"/>
      <c r="AC29" s="108"/>
      <c r="AD29" s="95"/>
      <c r="AE29" s="95"/>
      <c r="AF29" s="95"/>
      <c r="AG29" s="95"/>
      <c r="AH29" s="95"/>
      <c r="AI29" s="95"/>
      <c r="AJ29" s="108"/>
      <c r="AK29" s="108"/>
    </row>
    <row r="30" spans="1:37" ht="12.75">
      <c r="A30" s="71"/>
      <c r="B30" s="71"/>
      <c r="C30" s="71"/>
      <c r="D30" s="95"/>
      <c r="E30" s="95"/>
      <c r="F30" s="95"/>
      <c r="G30" s="95"/>
      <c r="H30" s="95"/>
      <c r="I30" s="95"/>
      <c r="J30" s="95"/>
      <c r="K30" s="95"/>
      <c r="L30" s="95"/>
      <c r="M30" s="108"/>
      <c r="N30" s="95"/>
      <c r="O30" s="95"/>
      <c r="P30" s="95"/>
      <c r="Q30" s="108"/>
      <c r="R30" s="95"/>
      <c r="S30" s="95"/>
      <c r="T30" s="95"/>
      <c r="U30" s="108"/>
      <c r="V30" s="95"/>
      <c r="W30" s="95"/>
      <c r="X30" s="95"/>
      <c r="Y30" s="108"/>
      <c r="Z30" s="95"/>
      <c r="AA30" s="95"/>
      <c r="AB30" s="95"/>
      <c r="AC30" s="108"/>
      <c r="AD30" s="95"/>
      <c r="AE30" s="95"/>
      <c r="AF30" s="95"/>
      <c r="AG30" s="95"/>
      <c r="AH30" s="95"/>
      <c r="AI30" s="95"/>
      <c r="AJ30" s="108"/>
      <c r="AK30" s="108"/>
    </row>
    <row r="31" spans="1:37" ht="12.75">
      <c r="A31" s="71"/>
      <c r="B31" s="71"/>
      <c r="C31" s="71"/>
      <c r="D31" s="95"/>
      <c r="E31" s="95"/>
      <c r="F31" s="95"/>
      <c r="G31" s="95"/>
      <c r="H31" s="95"/>
      <c r="I31" s="95"/>
      <c r="J31" s="95"/>
      <c r="K31" s="95"/>
      <c r="L31" s="95"/>
      <c r="M31" s="108"/>
      <c r="N31" s="95"/>
      <c r="O31" s="95"/>
      <c r="P31" s="95"/>
      <c r="Q31" s="108"/>
      <c r="R31" s="95"/>
      <c r="S31" s="95"/>
      <c r="T31" s="95"/>
      <c r="U31" s="108"/>
      <c r="V31" s="95"/>
      <c r="W31" s="95"/>
      <c r="X31" s="95"/>
      <c r="Y31" s="108"/>
      <c r="Z31" s="95"/>
      <c r="AA31" s="95"/>
      <c r="AB31" s="95"/>
      <c r="AC31" s="108"/>
      <c r="AD31" s="95"/>
      <c r="AE31" s="95"/>
      <c r="AF31" s="95"/>
      <c r="AG31" s="95"/>
      <c r="AH31" s="95"/>
      <c r="AI31" s="95"/>
      <c r="AJ31" s="108"/>
      <c r="AK31" s="108"/>
    </row>
    <row r="32" spans="1:37" ht="12.75">
      <c r="A32" s="71"/>
      <c r="B32" s="71"/>
      <c r="C32" s="71"/>
      <c r="D32" s="95"/>
      <c r="E32" s="95"/>
      <c r="F32" s="95"/>
      <c r="G32" s="95"/>
      <c r="H32" s="95"/>
      <c r="I32" s="95"/>
      <c r="J32" s="95"/>
      <c r="K32" s="95"/>
      <c r="L32" s="95"/>
      <c r="M32" s="108"/>
      <c r="N32" s="95"/>
      <c r="O32" s="95"/>
      <c r="P32" s="95"/>
      <c r="Q32" s="108"/>
      <c r="R32" s="95"/>
      <c r="S32" s="95"/>
      <c r="T32" s="95"/>
      <c r="U32" s="108"/>
      <c r="V32" s="95"/>
      <c r="W32" s="95"/>
      <c r="X32" s="95"/>
      <c r="Y32" s="108"/>
      <c r="Z32" s="95"/>
      <c r="AA32" s="95"/>
      <c r="AB32" s="95"/>
      <c r="AC32" s="108"/>
      <c r="AD32" s="95"/>
      <c r="AE32" s="95"/>
      <c r="AF32" s="95"/>
      <c r="AG32" s="95"/>
      <c r="AH32" s="95"/>
      <c r="AI32" s="95"/>
      <c r="AJ32" s="108"/>
      <c r="AK32" s="108"/>
    </row>
    <row r="33" spans="1:37" ht="12.75">
      <c r="A33" s="71"/>
      <c r="B33" s="71"/>
      <c r="C33" s="71"/>
      <c r="D33" s="95"/>
      <c r="E33" s="95"/>
      <c r="F33" s="95"/>
      <c r="G33" s="95"/>
      <c r="H33" s="95"/>
      <c r="I33" s="95"/>
      <c r="J33" s="95"/>
      <c r="K33" s="95"/>
      <c r="L33" s="95"/>
      <c r="M33" s="108"/>
      <c r="N33" s="95"/>
      <c r="O33" s="95"/>
      <c r="P33" s="95"/>
      <c r="Q33" s="108"/>
      <c r="R33" s="95"/>
      <c r="S33" s="95"/>
      <c r="T33" s="95"/>
      <c r="U33" s="108"/>
      <c r="V33" s="95"/>
      <c r="W33" s="95"/>
      <c r="X33" s="95"/>
      <c r="Y33" s="108"/>
      <c r="Z33" s="95"/>
      <c r="AA33" s="95"/>
      <c r="AB33" s="95"/>
      <c r="AC33" s="108"/>
      <c r="AD33" s="95"/>
      <c r="AE33" s="95"/>
      <c r="AF33" s="95"/>
      <c r="AG33" s="95"/>
      <c r="AH33" s="95"/>
      <c r="AI33" s="95"/>
      <c r="AJ33" s="108"/>
      <c r="AK33" s="108"/>
    </row>
    <row r="34" spans="1:37" ht="12.75">
      <c r="A34" s="71"/>
      <c r="B34" s="71"/>
      <c r="C34" s="71"/>
      <c r="D34" s="95"/>
      <c r="E34" s="95"/>
      <c r="F34" s="95"/>
      <c r="G34" s="95"/>
      <c r="H34" s="95"/>
      <c r="I34" s="95"/>
      <c r="J34" s="95"/>
      <c r="K34" s="95"/>
      <c r="L34" s="95"/>
      <c r="M34" s="108"/>
      <c r="N34" s="95"/>
      <c r="O34" s="95"/>
      <c r="P34" s="95"/>
      <c r="Q34" s="108"/>
      <c r="R34" s="95"/>
      <c r="S34" s="95"/>
      <c r="T34" s="95"/>
      <c r="U34" s="108"/>
      <c r="V34" s="95"/>
      <c r="W34" s="95"/>
      <c r="X34" s="95"/>
      <c r="Y34" s="108"/>
      <c r="Z34" s="95"/>
      <c r="AA34" s="95"/>
      <c r="AB34" s="95"/>
      <c r="AC34" s="108"/>
      <c r="AD34" s="95"/>
      <c r="AE34" s="95"/>
      <c r="AF34" s="95"/>
      <c r="AG34" s="95"/>
      <c r="AH34" s="95"/>
      <c r="AI34" s="95"/>
      <c r="AJ34" s="108"/>
      <c r="AK34" s="108"/>
    </row>
    <row r="35" spans="1:37" ht="12.75">
      <c r="A35" s="71"/>
      <c r="B35" s="71"/>
      <c r="C35" s="71"/>
      <c r="D35" s="95"/>
      <c r="E35" s="95"/>
      <c r="F35" s="95"/>
      <c r="G35" s="95"/>
      <c r="H35" s="95"/>
      <c r="I35" s="95"/>
      <c r="J35" s="95"/>
      <c r="K35" s="95"/>
      <c r="L35" s="95"/>
      <c r="M35" s="108"/>
      <c r="N35" s="95"/>
      <c r="O35" s="95"/>
      <c r="P35" s="95"/>
      <c r="Q35" s="108"/>
      <c r="R35" s="95"/>
      <c r="S35" s="95"/>
      <c r="T35" s="95"/>
      <c r="U35" s="108"/>
      <c r="V35" s="95"/>
      <c r="W35" s="95"/>
      <c r="X35" s="95"/>
      <c r="Y35" s="108"/>
      <c r="Z35" s="95"/>
      <c r="AA35" s="95"/>
      <c r="AB35" s="95"/>
      <c r="AC35" s="108"/>
      <c r="AD35" s="95"/>
      <c r="AE35" s="95"/>
      <c r="AF35" s="95"/>
      <c r="AG35" s="95"/>
      <c r="AH35" s="95"/>
      <c r="AI35" s="95"/>
      <c r="AJ35" s="108"/>
      <c r="AK35" s="108"/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27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46</v>
      </c>
      <c r="C9" s="64" t="s">
        <v>47</v>
      </c>
      <c r="D9" s="85">
        <v>40161810560</v>
      </c>
      <c r="E9" s="86">
        <v>4792769000</v>
      </c>
      <c r="F9" s="87">
        <f>$D9+$E9</f>
        <v>44954579560</v>
      </c>
      <c r="G9" s="85">
        <v>40121705663</v>
      </c>
      <c r="H9" s="86">
        <v>5416158129</v>
      </c>
      <c r="I9" s="87">
        <f>$G9+$H9</f>
        <v>45537863792</v>
      </c>
      <c r="J9" s="85">
        <v>8813869201</v>
      </c>
      <c r="K9" s="86">
        <v>530597490</v>
      </c>
      <c r="L9" s="88">
        <f>$J9+$K9</f>
        <v>9344466691</v>
      </c>
      <c r="M9" s="105">
        <f>IF($F9=0,0,$L9/$F9)</f>
        <v>0.20786462207989562</v>
      </c>
      <c r="N9" s="85">
        <v>9688867874</v>
      </c>
      <c r="O9" s="86">
        <v>751151350</v>
      </c>
      <c r="P9" s="88">
        <f>$N9+$O9</f>
        <v>10440019224</v>
      </c>
      <c r="Q9" s="105">
        <f>IF($F9=0,0,$P9/$F9)</f>
        <v>0.2322348318276653</v>
      </c>
      <c r="R9" s="85">
        <v>6409144630</v>
      </c>
      <c r="S9" s="86">
        <v>601458204</v>
      </c>
      <c r="T9" s="88">
        <f>$R9+$S9</f>
        <v>7010602834</v>
      </c>
      <c r="U9" s="105">
        <f>IF($I9=0,0,$T9/$I9)</f>
        <v>0.15395106951045887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24911881705</v>
      </c>
      <c r="AA9" s="88">
        <f>$K9+$O9+$S9</f>
        <v>1883207044</v>
      </c>
      <c r="AB9" s="88">
        <f>$Z9+$AA9</f>
        <v>26795088749</v>
      </c>
      <c r="AC9" s="105">
        <f>IF($I9=0,0,$AB9/$I9)</f>
        <v>0.5884133887217456</v>
      </c>
      <c r="AD9" s="85">
        <v>23610200181</v>
      </c>
      <c r="AE9" s="86">
        <v>1955751431</v>
      </c>
      <c r="AF9" s="88">
        <f>$AD9+$AE9</f>
        <v>25565951612</v>
      </c>
      <c r="AG9" s="86">
        <v>46583498890</v>
      </c>
      <c r="AH9" s="86">
        <v>46583498890</v>
      </c>
      <c r="AI9" s="126">
        <v>8877967524</v>
      </c>
      <c r="AJ9" s="127">
        <f>IF($AH9=0,0,$AI9/$AH9)</f>
        <v>0.19058180977268366</v>
      </c>
      <c r="AK9" s="128">
        <f>IF($AF9=0,0,(($T9/$AF9)-1))</f>
        <v>-0.7257836148485315</v>
      </c>
    </row>
    <row r="10" spans="1:37" ht="16.5">
      <c r="A10" s="65"/>
      <c r="B10" s="66" t="s">
        <v>96</v>
      </c>
      <c r="C10" s="67"/>
      <c r="D10" s="89">
        <f>D9</f>
        <v>40161810560</v>
      </c>
      <c r="E10" s="90">
        <f>E9</f>
        <v>4792769000</v>
      </c>
      <c r="F10" s="91">
        <f aca="true" t="shared" si="0" ref="F10:F41">$D10+$E10</f>
        <v>44954579560</v>
      </c>
      <c r="G10" s="89">
        <f>G9</f>
        <v>40121705663</v>
      </c>
      <c r="H10" s="90">
        <f>H9</f>
        <v>5416158129</v>
      </c>
      <c r="I10" s="91">
        <f aca="true" t="shared" si="1" ref="I10:I41">$G10+$H10</f>
        <v>45537863792</v>
      </c>
      <c r="J10" s="89">
        <f>J9</f>
        <v>8813869201</v>
      </c>
      <c r="K10" s="90">
        <f>K9</f>
        <v>530597490</v>
      </c>
      <c r="L10" s="90">
        <f aca="true" t="shared" si="2" ref="L10:L41">$J10+$K10</f>
        <v>9344466691</v>
      </c>
      <c r="M10" s="106">
        <f aca="true" t="shared" si="3" ref="M10:M41">IF($F10=0,0,$L10/$F10)</f>
        <v>0.20786462207989562</v>
      </c>
      <c r="N10" s="89">
        <f>N9</f>
        <v>9688867874</v>
      </c>
      <c r="O10" s="90">
        <f>O9</f>
        <v>751151350</v>
      </c>
      <c r="P10" s="90">
        <f aca="true" t="shared" si="4" ref="P10:P41">$N10+$O10</f>
        <v>10440019224</v>
      </c>
      <c r="Q10" s="106">
        <f aca="true" t="shared" si="5" ref="Q10:Q41">IF($F10=0,0,$P10/$F10)</f>
        <v>0.2322348318276653</v>
      </c>
      <c r="R10" s="89">
        <f>R9</f>
        <v>6409144630</v>
      </c>
      <c r="S10" s="90">
        <f>S9</f>
        <v>601458204</v>
      </c>
      <c r="T10" s="90">
        <f aca="true" t="shared" si="6" ref="T10:T41">$R10+$S10</f>
        <v>7010602834</v>
      </c>
      <c r="U10" s="106">
        <f aca="true" t="shared" si="7" ref="U10:U41">IF($I10=0,0,$T10/$I10)</f>
        <v>0.15395106951045887</v>
      </c>
      <c r="V10" s="89">
        <f>V9</f>
        <v>0</v>
      </c>
      <c r="W10" s="90">
        <f>W9</f>
        <v>0</v>
      </c>
      <c r="X10" s="90">
        <f aca="true" t="shared" si="8" ref="X10:X41">$V10+$W10</f>
        <v>0</v>
      </c>
      <c r="Y10" s="106">
        <f aca="true" t="shared" si="9" ref="Y10:Y41">IF($I10=0,0,$X10/$I10)</f>
        <v>0</v>
      </c>
      <c r="Z10" s="89">
        <f aca="true" t="shared" si="10" ref="Z10:Z41">$J10+$N10+$R10</f>
        <v>24911881705</v>
      </c>
      <c r="AA10" s="90">
        <f aca="true" t="shared" si="11" ref="AA10:AA41">$K10+$O10+$S10</f>
        <v>1883207044</v>
      </c>
      <c r="AB10" s="90">
        <f aca="true" t="shared" si="12" ref="AB10:AB41">$Z10+$AA10</f>
        <v>26795088749</v>
      </c>
      <c r="AC10" s="106">
        <f aca="true" t="shared" si="13" ref="AC10:AC41">IF($I10=0,0,$AB10/$I10)</f>
        <v>0.5884133887217456</v>
      </c>
      <c r="AD10" s="89">
        <f>AD9</f>
        <v>23610200181</v>
      </c>
      <c r="AE10" s="90">
        <f>AE9</f>
        <v>1955751431</v>
      </c>
      <c r="AF10" s="90">
        <f aca="true" t="shared" si="14" ref="AF10:AF41">$AD10+$AE10</f>
        <v>25565951612</v>
      </c>
      <c r="AG10" s="90">
        <f>AG9</f>
        <v>46583498890</v>
      </c>
      <c r="AH10" s="90">
        <f>AH9</f>
        <v>46583498890</v>
      </c>
      <c r="AI10" s="91">
        <f>AI9</f>
        <v>8877967524</v>
      </c>
      <c r="AJ10" s="129">
        <f aca="true" t="shared" si="15" ref="AJ10:AJ41">IF($AH10=0,0,$AI10/$AH10)</f>
        <v>0.19058180977268366</v>
      </c>
      <c r="AK10" s="130">
        <f aca="true" t="shared" si="16" ref="AK10:AK41">IF($AF10=0,0,(($T10/$AF10)-1))</f>
        <v>-0.7257836148485315</v>
      </c>
    </row>
    <row r="11" spans="1:37" ht="12.75">
      <c r="A11" s="62" t="s">
        <v>97</v>
      </c>
      <c r="B11" s="63" t="s">
        <v>242</v>
      </c>
      <c r="C11" s="64" t="s">
        <v>243</v>
      </c>
      <c r="D11" s="85">
        <v>306104343</v>
      </c>
      <c r="E11" s="86">
        <v>32449172</v>
      </c>
      <c r="F11" s="87">
        <f t="shared" si="0"/>
        <v>338553515</v>
      </c>
      <c r="G11" s="85">
        <v>373914386</v>
      </c>
      <c r="H11" s="86">
        <v>51434729</v>
      </c>
      <c r="I11" s="87">
        <f t="shared" si="1"/>
        <v>425349115</v>
      </c>
      <c r="J11" s="85">
        <v>48743123</v>
      </c>
      <c r="K11" s="86">
        <v>916381</v>
      </c>
      <c r="L11" s="88">
        <f t="shared" si="2"/>
        <v>49659504</v>
      </c>
      <c r="M11" s="105">
        <f t="shared" si="3"/>
        <v>0.14668140131405813</v>
      </c>
      <c r="N11" s="85">
        <v>75726503</v>
      </c>
      <c r="O11" s="86">
        <v>954408</v>
      </c>
      <c r="P11" s="88">
        <f t="shared" si="4"/>
        <v>76680911</v>
      </c>
      <c r="Q11" s="105">
        <f t="shared" si="5"/>
        <v>0.22649568709986662</v>
      </c>
      <c r="R11" s="85">
        <v>91858760</v>
      </c>
      <c r="S11" s="86">
        <v>7479638</v>
      </c>
      <c r="T11" s="88">
        <f t="shared" si="6"/>
        <v>99338398</v>
      </c>
      <c r="U11" s="105">
        <f t="shared" si="7"/>
        <v>0.2335455617440276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216328386</v>
      </c>
      <c r="AA11" s="88">
        <f t="shared" si="11"/>
        <v>9350427</v>
      </c>
      <c r="AB11" s="88">
        <f t="shared" si="12"/>
        <v>225678813</v>
      </c>
      <c r="AC11" s="105">
        <f t="shared" si="13"/>
        <v>0.5305731340242709</v>
      </c>
      <c r="AD11" s="85">
        <v>217159499</v>
      </c>
      <c r="AE11" s="86">
        <v>17132434</v>
      </c>
      <c r="AF11" s="88">
        <f t="shared" si="14"/>
        <v>234291933</v>
      </c>
      <c r="AG11" s="86">
        <v>356676155</v>
      </c>
      <c r="AH11" s="86">
        <v>356676155</v>
      </c>
      <c r="AI11" s="126">
        <v>81341051</v>
      </c>
      <c r="AJ11" s="127">
        <f t="shared" si="15"/>
        <v>0.2280529546473327</v>
      </c>
      <c r="AK11" s="128">
        <f t="shared" si="16"/>
        <v>-0.5760058968825017</v>
      </c>
    </row>
    <row r="12" spans="1:37" ht="12.75">
      <c r="A12" s="62" t="s">
        <v>97</v>
      </c>
      <c r="B12" s="63" t="s">
        <v>244</v>
      </c>
      <c r="C12" s="64" t="s">
        <v>245</v>
      </c>
      <c r="D12" s="85">
        <v>229720950</v>
      </c>
      <c r="E12" s="86">
        <v>105652654</v>
      </c>
      <c r="F12" s="87">
        <f t="shared" si="0"/>
        <v>335373604</v>
      </c>
      <c r="G12" s="85">
        <v>245321616</v>
      </c>
      <c r="H12" s="86">
        <v>175167960</v>
      </c>
      <c r="I12" s="87">
        <f t="shared" si="1"/>
        <v>420489576</v>
      </c>
      <c r="J12" s="85">
        <v>33076139</v>
      </c>
      <c r="K12" s="86">
        <v>10792330</v>
      </c>
      <c r="L12" s="88">
        <f t="shared" si="2"/>
        <v>43868469</v>
      </c>
      <c r="M12" s="105">
        <f t="shared" si="3"/>
        <v>0.13080477556009446</v>
      </c>
      <c r="N12" s="85">
        <v>47588894</v>
      </c>
      <c r="O12" s="86">
        <v>15821292</v>
      </c>
      <c r="P12" s="88">
        <f t="shared" si="4"/>
        <v>63410186</v>
      </c>
      <c r="Q12" s="105">
        <f t="shared" si="5"/>
        <v>0.18907327602323765</v>
      </c>
      <c r="R12" s="85">
        <v>33922041</v>
      </c>
      <c r="S12" s="86">
        <v>13599884</v>
      </c>
      <c r="T12" s="88">
        <f t="shared" si="6"/>
        <v>47521925</v>
      </c>
      <c r="U12" s="105">
        <f t="shared" si="7"/>
        <v>0.11301570291483277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114587074</v>
      </c>
      <c r="AA12" s="88">
        <f t="shared" si="11"/>
        <v>40213506</v>
      </c>
      <c r="AB12" s="88">
        <f t="shared" si="12"/>
        <v>154800580</v>
      </c>
      <c r="AC12" s="105">
        <f t="shared" si="13"/>
        <v>0.36814368021337107</v>
      </c>
      <c r="AD12" s="85">
        <v>134907978</v>
      </c>
      <c r="AE12" s="86">
        <v>387163090</v>
      </c>
      <c r="AF12" s="88">
        <f t="shared" si="14"/>
        <v>522071068</v>
      </c>
      <c r="AG12" s="86">
        <v>305946060</v>
      </c>
      <c r="AH12" s="86">
        <v>305946060</v>
      </c>
      <c r="AI12" s="126">
        <v>41868867</v>
      </c>
      <c r="AJ12" s="127">
        <f t="shared" si="15"/>
        <v>0.13685048599743366</v>
      </c>
      <c r="AK12" s="128">
        <f t="shared" si="16"/>
        <v>-0.9089742222604835</v>
      </c>
    </row>
    <row r="13" spans="1:37" ht="12.75">
      <c r="A13" s="62" t="s">
        <v>97</v>
      </c>
      <c r="B13" s="63" t="s">
        <v>246</v>
      </c>
      <c r="C13" s="64" t="s">
        <v>247</v>
      </c>
      <c r="D13" s="85">
        <v>219850920</v>
      </c>
      <c r="E13" s="86">
        <v>56225772</v>
      </c>
      <c r="F13" s="87">
        <f t="shared" si="0"/>
        <v>276076692</v>
      </c>
      <c r="G13" s="85">
        <v>220977230</v>
      </c>
      <c r="H13" s="86">
        <v>61708913</v>
      </c>
      <c r="I13" s="87">
        <f t="shared" si="1"/>
        <v>282686143</v>
      </c>
      <c r="J13" s="85">
        <v>45859126</v>
      </c>
      <c r="K13" s="86">
        <v>18872923</v>
      </c>
      <c r="L13" s="88">
        <f t="shared" si="2"/>
        <v>64732049</v>
      </c>
      <c r="M13" s="105">
        <f t="shared" si="3"/>
        <v>0.23447125699405294</v>
      </c>
      <c r="N13" s="85">
        <v>50354372</v>
      </c>
      <c r="O13" s="86">
        <v>14930432</v>
      </c>
      <c r="P13" s="88">
        <f t="shared" si="4"/>
        <v>65284804</v>
      </c>
      <c r="Q13" s="105">
        <f t="shared" si="5"/>
        <v>0.23647343615664593</v>
      </c>
      <c r="R13" s="85">
        <v>46110630</v>
      </c>
      <c r="S13" s="86">
        <v>9347596</v>
      </c>
      <c r="T13" s="88">
        <f t="shared" si="6"/>
        <v>55458226</v>
      </c>
      <c r="U13" s="105">
        <f t="shared" si="7"/>
        <v>0.19618303681762003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142324128</v>
      </c>
      <c r="AA13" s="88">
        <f t="shared" si="11"/>
        <v>43150951</v>
      </c>
      <c r="AB13" s="88">
        <f t="shared" si="12"/>
        <v>185475079</v>
      </c>
      <c r="AC13" s="105">
        <f t="shared" si="13"/>
        <v>0.6561166282565184</v>
      </c>
      <c r="AD13" s="85">
        <v>121665507</v>
      </c>
      <c r="AE13" s="86">
        <v>44014703</v>
      </c>
      <c r="AF13" s="88">
        <f t="shared" si="14"/>
        <v>165680210</v>
      </c>
      <c r="AG13" s="86">
        <v>288614472</v>
      </c>
      <c r="AH13" s="86">
        <v>288614472</v>
      </c>
      <c r="AI13" s="126">
        <v>63718045</v>
      </c>
      <c r="AJ13" s="127">
        <f t="shared" si="15"/>
        <v>0.2207721759704413</v>
      </c>
      <c r="AK13" s="128">
        <f t="shared" si="16"/>
        <v>-0.6652694609694181</v>
      </c>
    </row>
    <row r="14" spans="1:37" ht="12.75">
      <c r="A14" s="62" t="s">
        <v>97</v>
      </c>
      <c r="B14" s="63" t="s">
        <v>248</v>
      </c>
      <c r="C14" s="64" t="s">
        <v>249</v>
      </c>
      <c r="D14" s="85">
        <v>1113969208</v>
      </c>
      <c r="E14" s="86">
        <v>98630037</v>
      </c>
      <c r="F14" s="87">
        <f t="shared" si="0"/>
        <v>1212599245</v>
      </c>
      <c r="G14" s="85">
        <v>1120370144</v>
      </c>
      <c r="H14" s="86">
        <v>139692882</v>
      </c>
      <c r="I14" s="87">
        <f t="shared" si="1"/>
        <v>1260063026</v>
      </c>
      <c r="J14" s="85">
        <v>159283913</v>
      </c>
      <c r="K14" s="86">
        <v>25467882</v>
      </c>
      <c r="L14" s="88">
        <f t="shared" si="2"/>
        <v>184751795</v>
      </c>
      <c r="M14" s="105">
        <f t="shared" si="3"/>
        <v>0.15236014351963414</v>
      </c>
      <c r="N14" s="85">
        <v>267293546</v>
      </c>
      <c r="O14" s="86">
        <v>29554110</v>
      </c>
      <c r="P14" s="88">
        <f t="shared" si="4"/>
        <v>296847656</v>
      </c>
      <c r="Q14" s="105">
        <f t="shared" si="5"/>
        <v>0.2448027715867496</v>
      </c>
      <c r="R14" s="85">
        <v>290866239</v>
      </c>
      <c r="S14" s="86">
        <v>20247304</v>
      </c>
      <c r="T14" s="88">
        <f t="shared" si="6"/>
        <v>311113543</v>
      </c>
      <c r="U14" s="105">
        <f t="shared" si="7"/>
        <v>0.24690316006462998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717443698</v>
      </c>
      <c r="AA14" s="88">
        <f t="shared" si="11"/>
        <v>75269296</v>
      </c>
      <c r="AB14" s="88">
        <f t="shared" si="12"/>
        <v>792712994</v>
      </c>
      <c r="AC14" s="105">
        <f t="shared" si="13"/>
        <v>0.6291058285524204</v>
      </c>
      <c r="AD14" s="85">
        <v>512475083</v>
      </c>
      <c r="AE14" s="86">
        <v>53865240</v>
      </c>
      <c r="AF14" s="88">
        <f t="shared" si="14"/>
        <v>566340323</v>
      </c>
      <c r="AG14" s="86">
        <v>1153972178</v>
      </c>
      <c r="AH14" s="86">
        <v>1153972178</v>
      </c>
      <c r="AI14" s="126">
        <v>315449465</v>
      </c>
      <c r="AJ14" s="127">
        <f t="shared" si="15"/>
        <v>0.27335967973397707</v>
      </c>
      <c r="AK14" s="128">
        <f t="shared" si="16"/>
        <v>-0.4506597352065994</v>
      </c>
    </row>
    <row r="15" spans="1:37" ht="12.75">
      <c r="A15" s="62" t="s">
        <v>112</v>
      </c>
      <c r="B15" s="63" t="s">
        <v>250</v>
      </c>
      <c r="C15" s="64" t="s">
        <v>251</v>
      </c>
      <c r="D15" s="85">
        <v>1278848811</v>
      </c>
      <c r="E15" s="86">
        <v>277692991</v>
      </c>
      <c r="F15" s="87">
        <f t="shared" si="0"/>
        <v>1556541802</v>
      </c>
      <c r="G15" s="85">
        <v>1219995601</v>
      </c>
      <c r="H15" s="86">
        <v>292953141</v>
      </c>
      <c r="I15" s="87">
        <f t="shared" si="1"/>
        <v>1512948742</v>
      </c>
      <c r="J15" s="85">
        <v>237335110</v>
      </c>
      <c r="K15" s="86">
        <v>355464</v>
      </c>
      <c r="L15" s="88">
        <f t="shared" si="2"/>
        <v>237690574</v>
      </c>
      <c r="M15" s="105">
        <f t="shared" si="3"/>
        <v>0.1527042664029912</v>
      </c>
      <c r="N15" s="85">
        <v>211144505</v>
      </c>
      <c r="O15" s="86">
        <v>46102254</v>
      </c>
      <c r="P15" s="88">
        <f t="shared" si="4"/>
        <v>257246759</v>
      </c>
      <c r="Q15" s="105">
        <f t="shared" si="5"/>
        <v>0.16526813392962766</v>
      </c>
      <c r="R15" s="85">
        <v>236805763</v>
      </c>
      <c r="S15" s="86">
        <v>28769566</v>
      </c>
      <c r="T15" s="88">
        <f t="shared" si="6"/>
        <v>265575329</v>
      </c>
      <c r="U15" s="105">
        <f t="shared" si="7"/>
        <v>0.1755349151147911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685285378</v>
      </c>
      <c r="AA15" s="88">
        <f t="shared" si="11"/>
        <v>75227284</v>
      </c>
      <c r="AB15" s="88">
        <f t="shared" si="12"/>
        <v>760512662</v>
      </c>
      <c r="AC15" s="105">
        <f t="shared" si="13"/>
        <v>0.5026691525548062</v>
      </c>
      <c r="AD15" s="85">
        <v>1039353831</v>
      </c>
      <c r="AE15" s="86">
        <v>9745728226</v>
      </c>
      <c r="AF15" s="88">
        <f t="shared" si="14"/>
        <v>10785082057</v>
      </c>
      <c r="AG15" s="86">
        <v>1728790023</v>
      </c>
      <c r="AH15" s="86">
        <v>1728790023</v>
      </c>
      <c r="AI15" s="126">
        <v>512848173</v>
      </c>
      <c r="AJ15" s="127">
        <f t="shared" si="15"/>
        <v>0.29665151127494677</v>
      </c>
      <c r="AK15" s="128">
        <f t="shared" si="16"/>
        <v>-0.9753756784050029</v>
      </c>
    </row>
    <row r="16" spans="1:37" ht="16.5">
      <c r="A16" s="65"/>
      <c r="B16" s="66" t="s">
        <v>252</v>
      </c>
      <c r="C16" s="67"/>
      <c r="D16" s="89">
        <f>SUM(D11:D15)</f>
        <v>3148494232</v>
      </c>
      <c r="E16" s="90">
        <f>SUM(E11:E15)</f>
        <v>570650626</v>
      </c>
      <c r="F16" s="91">
        <f t="shared" si="0"/>
        <v>3719144858</v>
      </c>
      <c r="G16" s="89">
        <f>SUM(G11:G15)</f>
        <v>3180578977</v>
      </c>
      <c r="H16" s="90">
        <f>SUM(H11:H15)</f>
        <v>720957625</v>
      </c>
      <c r="I16" s="91">
        <f t="shared" si="1"/>
        <v>3901536602</v>
      </c>
      <c r="J16" s="89">
        <f>SUM(J11:J15)</f>
        <v>524297411</v>
      </c>
      <c r="K16" s="90">
        <f>SUM(K11:K15)</f>
        <v>56404980</v>
      </c>
      <c r="L16" s="90">
        <f t="shared" si="2"/>
        <v>580702391</v>
      </c>
      <c r="M16" s="106">
        <f t="shared" si="3"/>
        <v>0.1561386859538129</v>
      </c>
      <c r="N16" s="89">
        <f>SUM(N11:N15)</f>
        <v>652107820</v>
      </c>
      <c r="O16" s="90">
        <f>SUM(O11:O15)</f>
        <v>107362496</v>
      </c>
      <c r="P16" s="90">
        <f t="shared" si="4"/>
        <v>759470316</v>
      </c>
      <c r="Q16" s="106">
        <f t="shared" si="5"/>
        <v>0.20420562925005595</v>
      </c>
      <c r="R16" s="89">
        <f>SUM(R11:R15)</f>
        <v>699563433</v>
      </c>
      <c r="S16" s="90">
        <f>SUM(S11:S15)</f>
        <v>79443988</v>
      </c>
      <c r="T16" s="90">
        <f t="shared" si="6"/>
        <v>779007421</v>
      </c>
      <c r="U16" s="106">
        <f t="shared" si="7"/>
        <v>0.19966682373315844</v>
      </c>
      <c r="V16" s="89">
        <f>SUM(V11:V15)</f>
        <v>0</v>
      </c>
      <c r="W16" s="90">
        <f>SUM(W11:W15)</f>
        <v>0</v>
      </c>
      <c r="X16" s="90">
        <f t="shared" si="8"/>
        <v>0</v>
      </c>
      <c r="Y16" s="106">
        <f t="shared" si="9"/>
        <v>0</v>
      </c>
      <c r="Z16" s="89">
        <f t="shared" si="10"/>
        <v>1875968664</v>
      </c>
      <c r="AA16" s="90">
        <f t="shared" si="11"/>
        <v>243211464</v>
      </c>
      <c r="AB16" s="90">
        <f t="shared" si="12"/>
        <v>2119180128</v>
      </c>
      <c r="AC16" s="106">
        <f t="shared" si="13"/>
        <v>0.5431655125095248</v>
      </c>
      <c r="AD16" s="89">
        <f>SUM(AD11:AD15)</f>
        <v>2025561898</v>
      </c>
      <c r="AE16" s="90">
        <f>SUM(AE11:AE15)</f>
        <v>10247903693</v>
      </c>
      <c r="AF16" s="90">
        <f t="shared" si="14"/>
        <v>12273465591</v>
      </c>
      <c r="AG16" s="90">
        <f>SUM(AG11:AG15)</f>
        <v>3833998888</v>
      </c>
      <c r="AH16" s="90">
        <f>SUM(AH11:AH15)</f>
        <v>3833998888</v>
      </c>
      <c r="AI16" s="91">
        <f>SUM(AI11:AI15)</f>
        <v>1015225601</v>
      </c>
      <c r="AJ16" s="129">
        <f t="shared" si="15"/>
        <v>0.2647954865551855</v>
      </c>
      <c r="AK16" s="130">
        <f t="shared" si="16"/>
        <v>-0.9365291396122675</v>
      </c>
    </row>
    <row r="17" spans="1:37" ht="12.75">
      <c r="A17" s="62" t="s">
        <v>97</v>
      </c>
      <c r="B17" s="63" t="s">
        <v>253</v>
      </c>
      <c r="C17" s="64" t="s">
        <v>254</v>
      </c>
      <c r="D17" s="85">
        <v>172041000</v>
      </c>
      <c r="E17" s="86">
        <v>26428000</v>
      </c>
      <c r="F17" s="87">
        <f t="shared" si="0"/>
        <v>198469000</v>
      </c>
      <c r="G17" s="85">
        <v>192330500</v>
      </c>
      <c r="H17" s="86">
        <v>33751500</v>
      </c>
      <c r="I17" s="87">
        <f t="shared" si="1"/>
        <v>226082000</v>
      </c>
      <c r="J17" s="85">
        <v>54626193</v>
      </c>
      <c r="K17" s="86">
        <v>711147715</v>
      </c>
      <c r="L17" s="88">
        <f t="shared" si="2"/>
        <v>765773908</v>
      </c>
      <c r="M17" s="105">
        <f t="shared" si="3"/>
        <v>3.8584056351369735</v>
      </c>
      <c r="N17" s="85">
        <v>83439276</v>
      </c>
      <c r="O17" s="86">
        <v>366248282</v>
      </c>
      <c r="P17" s="88">
        <f t="shared" si="4"/>
        <v>449687558</v>
      </c>
      <c r="Q17" s="105">
        <f t="shared" si="5"/>
        <v>2.265782353919252</v>
      </c>
      <c r="R17" s="85">
        <v>22662698</v>
      </c>
      <c r="S17" s="86">
        <v>4566522</v>
      </c>
      <c r="T17" s="88">
        <f t="shared" si="6"/>
        <v>27229220</v>
      </c>
      <c r="U17" s="105">
        <f t="shared" si="7"/>
        <v>0.12043957502145239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160728167</v>
      </c>
      <c r="AA17" s="88">
        <f t="shared" si="11"/>
        <v>1081962519</v>
      </c>
      <c r="AB17" s="88">
        <f t="shared" si="12"/>
        <v>1242690686</v>
      </c>
      <c r="AC17" s="105">
        <f t="shared" si="13"/>
        <v>5.496636998964977</v>
      </c>
      <c r="AD17" s="85">
        <v>202973199</v>
      </c>
      <c r="AE17" s="86">
        <v>690856464</v>
      </c>
      <c r="AF17" s="88">
        <f t="shared" si="14"/>
        <v>893829663</v>
      </c>
      <c r="AG17" s="86">
        <v>175843152</v>
      </c>
      <c r="AH17" s="86">
        <v>175843152</v>
      </c>
      <c r="AI17" s="126">
        <v>465879712</v>
      </c>
      <c r="AJ17" s="127">
        <f t="shared" si="15"/>
        <v>2.6494049196752343</v>
      </c>
      <c r="AK17" s="128">
        <f t="shared" si="16"/>
        <v>-0.9695364551802752</v>
      </c>
    </row>
    <row r="18" spans="1:37" ht="12.75">
      <c r="A18" s="62" t="s">
        <v>97</v>
      </c>
      <c r="B18" s="63" t="s">
        <v>255</v>
      </c>
      <c r="C18" s="64" t="s">
        <v>256</v>
      </c>
      <c r="D18" s="85">
        <v>447420386</v>
      </c>
      <c r="E18" s="86">
        <v>29024378</v>
      </c>
      <c r="F18" s="87">
        <f t="shared" si="0"/>
        <v>476444764</v>
      </c>
      <c r="G18" s="85">
        <v>451900489</v>
      </c>
      <c r="H18" s="86">
        <v>50534614</v>
      </c>
      <c r="I18" s="87">
        <f t="shared" si="1"/>
        <v>502435103</v>
      </c>
      <c r="J18" s="85">
        <v>115825314</v>
      </c>
      <c r="K18" s="86">
        <v>4319424</v>
      </c>
      <c r="L18" s="88">
        <f t="shared" si="2"/>
        <v>120144738</v>
      </c>
      <c r="M18" s="105">
        <f t="shared" si="3"/>
        <v>0.2521692902894406</v>
      </c>
      <c r="N18" s="85">
        <v>96304423</v>
      </c>
      <c r="O18" s="86">
        <v>14872888</v>
      </c>
      <c r="P18" s="88">
        <f t="shared" si="4"/>
        <v>111177311</v>
      </c>
      <c r="Q18" s="105">
        <f t="shared" si="5"/>
        <v>0.2333477443777722</v>
      </c>
      <c r="R18" s="85">
        <v>99995027</v>
      </c>
      <c r="S18" s="86">
        <v>9442365</v>
      </c>
      <c r="T18" s="88">
        <f t="shared" si="6"/>
        <v>109437392</v>
      </c>
      <c r="U18" s="105">
        <f t="shared" si="7"/>
        <v>0.21781398502325583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312124764</v>
      </c>
      <c r="AA18" s="88">
        <f t="shared" si="11"/>
        <v>28634677</v>
      </c>
      <c r="AB18" s="88">
        <f t="shared" si="12"/>
        <v>340759441</v>
      </c>
      <c r="AC18" s="105">
        <f t="shared" si="13"/>
        <v>0.6782158311896452</v>
      </c>
      <c r="AD18" s="85">
        <v>257180206</v>
      </c>
      <c r="AE18" s="86">
        <v>14202253</v>
      </c>
      <c r="AF18" s="88">
        <f t="shared" si="14"/>
        <v>271382459</v>
      </c>
      <c r="AG18" s="86">
        <v>459626895</v>
      </c>
      <c r="AH18" s="86">
        <v>459626895</v>
      </c>
      <c r="AI18" s="126">
        <v>86497540</v>
      </c>
      <c r="AJ18" s="127">
        <f t="shared" si="15"/>
        <v>0.18819077156048494</v>
      </c>
      <c r="AK18" s="128">
        <f t="shared" si="16"/>
        <v>-0.5967410996154324</v>
      </c>
    </row>
    <row r="19" spans="1:37" ht="12.75">
      <c r="A19" s="62" t="s">
        <v>97</v>
      </c>
      <c r="B19" s="63" t="s">
        <v>257</v>
      </c>
      <c r="C19" s="64" t="s">
        <v>258</v>
      </c>
      <c r="D19" s="85">
        <v>169361445</v>
      </c>
      <c r="E19" s="86">
        <v>16441951</v>
      </c>
      <c r="F19" s="87">
        <f t="shared" si="0"/>
        <v>185803396</v>
      </c>
      <c r="G19" s="85">
        <v>151312363</v>
      </c>
      <c r="H19" s="86">
        <v>6242693</v>
      </c>
      <c r="I19" s="87">
        <f t="shared" si="1"/>
        <v>157555056</v>
      </c>
      <c r="J19" s="85">
        <v>26023145</v>
      </c>
      <c r="K19" s="86">
        <v>2292210</v>
      </c>
      <c r="L19" s="88">
        <f t="shared" si="2"/>
        <v>28315355</v>
      </c>
      <c r="M19" s="105">
        <f t="shared" si="3"/>
        <v>0.1523941736780742</v>
      </c>
      <c r="N19" s="85">
        <v>22515590</v>
      </c>
      <c r="O19" s="86">
        <v>1684969</v>
      </c>
      <c r="P19" s="88">
        <f t="shared" si="4"/>
        <v>24200559</v>
      </c>
      <c r="Q19" s="105">
        <f t="shared" si="5"/>
        <v>0.1302482060123379</v>
      </c>
      <c r="R19" s="85">
        <v>33581277</v>
      </c>
      <c r="S19" s="86">
        <v>2975160</v>
      </c>
      <c r="T19" s="88">
        <f t="shared" si="6"/>
        <v>36556437</v>
      </c>
      <c r="U19" s="105">
        <f t="shared" si="7"/>
        <v>0.23202325541365046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82120012</v>
      </c>
      <c r="AA19" s="88">
        <f t="shared" si="11"/>
        <v>6952339</v>
      </c>
      <c r="AB19" s="88">
        <f t="shared" si="12"/>
        <v>89072351</v>
      </c>
      <c r="AC19" s="105">
        <f t="shared" si="13"/>
        <v>0.5653411147910099</v>
      </c>
      <c r="AD19" s="85">
        <v>115127807</v>
      </c>
      <c r="AE19" s="86">
        <v>9537050</v>
      </c>
      <c r="AF19" s="88">
        <f t="shared" si="14"/>
        <v>124664857</v>
      </c>
      <c r="AG19" s="86">
        <v>187044731</v>
      </c>
      <c r="AH19" s="86">
        <v>187044731</v>
      </c>
      <c r="AI19" s="126">
        <v>33318470</v>
      </c>
      <c r="AJ19" s="127">
        <f t="shared" si="15"/>
        <v>0.17813102685047033</v>
      </c>
      <c r="AK19" s="128">
        <f t="shared" si="16"/>
        <v>-0.7067622914772205</v>
      </c>
    </row>
    <row r="20" spans="1:37" ht="12.75">
      <c r="A20" s="62" t="s">
        <v>97</v>
      </c>
      <c r="B20" s="63" t="s">
        <v>259</v>
      </c>
      <c r="C20" s="64" t="s">
        <v>260</v>
      </c>
      <c r="D20" s="85">
        <v>59307578</v>
      </c>
      <c r="E20" s="86">
        <v>12058100</v>
      </c>
      <c r="F20" s="87">
        <f t="shared" si="0"/>
        <v>71365678</v>
      </c>
      <c r="G20" s="85">
        <v>60671914</v>
      </c>
      <c r="H20" s="86">
        <v>18568100</v>
      </c>
      <c r="I20" s="87">
        <f t="shared" si="1"/>
        <v>79240014</v>
      </c>
      <c r="J20" s="85">
        <v>9193411</v>
      </c>
      <c r="K20" s="86">
        <v>-30528162</v>
      </c>
      <c r="L20" s="88">
        <f t="shared" si="2"/>
        <v>-21334751</v>
      </c>
      <c r="M20" s="105">
        <f t="shared" si="3"/>
        <v>-0.29894974163911114</v>
      </c>
      <c r="N20" s="85">
        <v>11078352</v>
      </c>
      <c r="O20" s="86">
        <v>4793510</v>
      </c>
      <c r="P20" s="88">
        <f t="shared" si="4"/>
        <v>15871862</v>
      </c>
      <c r="Q20" s="105">
        <f t="shared" si="5"/>
        <v>0.22240189464745225</v>
      </c>
      <c r="R20" s="85">
        <v>5248150</v>
      </c>
      <c r="S20" s="86">
        <v>4742147</v>
      </c>
      <c r="T20" s="88">
        <f t="shared" si="6"/>
        <v>9990297</v>
      </c>
      <c r="U20" s="105">
        <f t="shared" si="7"/>
        <v>0.1260764163923545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25519913</v>
      </c>
      <c r="AA20" s="88">
        <f t="shared" si="11"/>
        <v>-20992505</v>
      </c>
      <c r="AB20" s="88">
        <f t="shared" si="12"/>
        <v>4527408</v>
      </c>
      <c r="AC20" s="105">
        <f t="shared" si="13"/>
        <v>0.057135376074012305</v>
      </c>
      <c r="AD20" s="85">
        <v>38515422</v>
      </c>
      <c r="AE20" s="86">
        <v>44193134</v>
      </c>
      <c r="AF20" s="88">
        <f t="shared" si="14"/>
        <v>82708556</v>
      </c>
      <c r="AG20" s="86">
        <v>215428775</v>
      </c>
      <c r="AH20" s="86">
        <v>215428775</v>
      </c>
      <c r="AI20" s="126">
        <v>14026151</v>
      </c>
      <c r="AJ20" s="127">
        <f t="shared" si="15"/>
        <v>0.06510806645955258</v>
      </c>
      <c r="AK20" s="128">
        <f t="shared" si="16"/>
        <v>-0.8792108400490029</v>
      </c>
    </row>
    <row r="21" spans="1:37" ht="12.75">
      <c r="A21" s="62" t="s">
        <v>97</v>
      </c>
      <c r="B21" s="63" t="s">
        <v>63</v>
      </c>
      <c r="C21" s="64" t="s">
        <v>64</v>
      </c>
      <c r="D21" s="85">
        <v>5516477467</v>
      </c>
      <c r="E21" s="86">
        <v>580891572</v>
      </c>
      <c r="F21" s="87">
        <f t="shared" si="0"/>
        <v>6097369039</v>
      </c>
      <c r="G21" s="85">
        <v>5669247138</v>
      </c>
      <c r="H21" s="86">
        <v>747190360</v>
      </c>
      <c r="I21" s="87">
        <f t="shared" si="1"/>
        <v>6416437498</v>
      </c>
      <c r="J21" s="85">
        <v>6960381779</v>
      </c>
      <c r="K21" s="86">
        <v>1445836603</v>
      </c>
      <c r="L21" s="88">
        <f t="shared" si="2"/>
        <v>8406218382</v>
      </c>
      <c r="M21" s="105">
        <f t="shared" si="3"/>
        <v>1.378663211662626</v>
      </c>
      <c r="N21" s="85">
        <v>1239392205</v>
      </c>
      <c r="O21" s="86">
        <v>165345260</v>
      </c>
      <c r="P21" s="88">
        <f t="shared" si="4"/>
        <v>1404737465</v>
      </c>
      <c r="Q21" s="105">
        <f t="shared" si="5"/>
        <v>0.23038419620249592</v>
      </c>
      <c r="R21" s="85">
        <v>7941498530</v>
      </c>
      <c r="S21" s="86">
        <v>223014919</v>
      </c>
      <c r="T21" s="88">
        <f t="shared" si="6"/>
        <v>8164513449</v>
      </c>
      <c r="U21" s="105">
        <f t="shared" si="7"/>
        <v>1.2724371509182275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16141272514</v>
      </c>
      <c r="AA21" s="88">
        <f t="shared" si="11"/>
        <v>1834196782</v>
      </c>
      <c r="AB21" s="88">
        <f t="shared" si="12"/>
        <v>17975469296</v>
      </c>
      <c r="AC21" s="105">
        <f t="shared" si="13"/>
        <v>2.801471891778412</v>
      </c>
      <c r="AD21" s="85">
        <v>1565037227</v>
      </c>
      <c r="AE21" s="86">
        <v>934916606</v>
      </c>
      <c r="AF21" s="88">
        <f t="shared" si="14"/>
        <v>2499953833</v>
      </c>
      <c r="AG21" s="86">
        <v>5883878279</v>
      </c>
      <c r="AH21" s="86">
        <v>5883878279</v>
      </c>
      <c r="AI21" s="126">
        <v>0</v>
      </c>
      <c r="AJ21" s="127">
        <f t="shared" si="15"/>
        <v>0</v>
      </c>
      <c r="AK21" s="128">
        <f t="shared" si="16"/>
        <v>2.2658656896885185</v>
      </c>
    </row>
    <row r="22" spans="1:37" ht="12.75">
      <c r="A22" s="62" t="s">
        <v>97</v>
      </c>
      <c r="B22" s="63" t="s">
        <v>261</v>
      </c>
      <c r="C22" s="64" t="s">
        <v>262</v>
      </c>
      <c r="D22" s="85">
        <v>121536902</v>
      </c>
      <c r="E22" s="86">
        <v>25696000</v>
      </c>
      <c r="F22" s="87">
        <f t="shared" si="0"/>
        <v>147232902</v>
      </c>
      <c r="G22" s="85">
        <v>142539969</v>
      </c>
      <c r="H22" s="86">
        <v>43762488</v>
      </c>
      <c r="I22" s="87">
        <f t="shared" si="1"/>
        <v>186302457</v>
      </c>
      <c r="J22" s="85">
        <v>28514439</v>
      </c>
      <c r="K22" s="86">
        <v>8027731</v>
      </c>
      <c r="L22" s="88">
        <f t="shared" si="2"/>
        <v>36542170</v>
      </c>
      <c r="M22" s="105">
        <f t="shared" si="3"/>
        <v>0.248192961652009</v>
      </c>
      <c r="N22" s="85">
        <v>29923582</v>
      </c>
      <c r="O22" s="86">
        <v>14101518</v>
      </c>
      <c r="P22" s="88">
        <f t="shared" si="4"/>
        <v>44025100</v>
      </c>
      <c r="Q22" s="105">
        <f t="shared" si="5"/>
        <v>0.29901672385700856</v>
      </c>
      <c r="R22" s="85">
        <v>35275613</v>
      </c>
      <c r="S22" s="86">
        <v>1141643</v>
      </c>
      <c r="T22" s="88">
        <f t="shared" si="6"/>
        <v>36417256</v>
      </c>
      <c r="U22" s="105">
        <f t="shared" si="7"/>
        <v>0.19547383639712276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93713634</v>
      </c>
      <c r="AA22" s="88">
        <f t="shared" si="11"/>
        <v>23270892</v>
      </c>
      <c r="AB22" s="88">
        <f t="shared" si="12"/>
        <v>116984526</v>
      </c>
      <c r="AC22" s="105">
        <f t="shared" si="13"/>
        <v>0.6279279827211297</v>
      </c>
      <c r="AD22" s="85">
        <v>79436081</v>
      </c>
      <c r="AE22" s="86">
        <v>216280781</v>
      </c>
      <c r="AF22" s="88">
        <f t="shared" si="14"/>
        <v>295716862</v>
      </c>
      <c r="AG22" s="86">
        <v>122871484</v>
      </c>
      <c r="AH22" s="86">
        <v>122871484</v>
      </c>
      <c r="AI22" s="126">
        <v>27927519</v>
      </c>
      <c r="AJ22" s="127">
        <f t="shared" si="15"/>
        <v>0.22729048344528824</v>
      </c>
      <c r="AK22" s="128">
        <f t="shared" si="16"/>
        <v>-0.8768509318213988</v>
      </c>
    </row>
    <row r="23" spans="1:37" ht="12.75">
      <c r="A23" s="62" t="s">
        <v>97</v>
      </c>
      <c r="B23" s="63" t="s">
        <v>263</v>
      </c>
      <c r="C23" s="64" t="s">
        <v>264</v>
      </c>
      <c r="D23" s="85">
        <v>137126408</v>
      </c>
      <c r="E23" s="86">
        <v>33640306</v>
      </c>
      <c r="F23" s="87">
        <f t="shared" si="0"/>
        <v>170766714</v>
      </c>
      <c r="G23" s="85">
        <v>136675016</v>
      </c>
      <c r="H23" s="86">
        <v>36918272</v>
      </c>
      <c r="I23" s="87">
        <f t="shared" si="1"/>
        <v>173593288</v>
      </c>
      <c r="J23" s="85">
        <v>24593046</v>
      </c>
      <c r="K23" s="86">
        <v>3457617</v>
      </c>
      <c r="L23" s="88">
        <f t="shared" si="2"/>
        <v>28050663</v>
      </c>
      <c r="M23" s="105">
        <f t="shared" si="3"/>
        <v>0.16426306007153127</v>
      </c>
      <c r="N23" s="85">
        <v>32369000</v>
      </c>
      <c r="O23" s="86">
        <v>8885351</v>
      </c>
      <c r="P23" s="88">
        <f t="shared" si="4"/>
        <v>41254351</v>
      </c>
      <c r="Q23" s="105">
        <f t="shared" si="5"/>
        <v>0.24158309329533623</v>
      </c>
      <c r="R23" s="85">
        <v>35260117</v>
      </c>
      <c r="S23" s="86">
        <v>9901850</v>
      </c>
      <c r="T23" s="88">
        <f t="shared" si="6"/>
        <v>45161967</v>
      </c>
      <c r="U23" s="105">
        <f t="shared" si="7"/>
        <v>0.2601596381998364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92222163</v>
      </c>
      <c r="AA23" s="88">
        <f t="shared" si="11"/>
        <v>22244818</v>
      </c>
      <c r="AB23" s="88">
        <f t="shared" si="12"/>
        <v>114466981</v>
      </c>
      <c r="AC23" s="105">
        <f t="shared" si="13"/>
        <v>0.6593975050463933</v>
      </c>
      <c r="AD23" s="85">
        <v>88192481</v>
      </c>
      <c r="AE23" s="86">
        <v>14024392</v>
      </c>
      <c r="AF23" s="88">
        <f t="shared" si="14"/>
        <v>102216873</v>
      </c>
      <c r="AG23" s="86">
        <v>147980562</v>
      </c>
      <c r="AH23" s="86">
        <v>147980562</v>
      </c>
      <c r="AI23" s="126">
        <v>30762676</v>
      </c>
      <c r="AJ23" s="127">
        <f t="shared" si="15"/>
        <v>0.2078832218517997</v>
      </c>
      <c r="AK23" s="128">
        <f t="shared" si="16"/>
        <v>-0.5581750285004317</v>
      </c>
    </row>
    <row r="24" spans="1:37" ht="12.75">
      <c r="A24" s="62" t="s">
        <v>112</v>
      </c>
      <c r="B24" s="63" t="s">
        <v>265</v>
      </c>
      <c r="C24" s="64" t="s">
        <v>266</v>
      </c>
      <c r="D24" s="85">
        <v>812165970</v>
      </c>
      <c r="E24" s="86">
        <v>175245000</v>
      </c>
      <c r="F24" s="87">
        <f t="shared" si="0"/>
        <v>987410970</v>
      </c>
      <c r="G24" s="85">
        <v>864225205</v>
      </c>
      <c r="H24" s="86">
        <v>3272307211</v>
      </c>
      <c r="I24" s="87">
        <f t="shared" si="1"/>
        <v>4136532416</v>
      </c>
      <c r="J24" s="85">
        <v>153546932</v>
      </c>
      <c r="K24" s="86">
        <v>11620262</v>
      </c>
      <c r="L24" s="88">
        <f t="shared" si="2"/>
        <v>165167194</v>
      </c>
      <c r="M24" s="105">
        <f t="shared" si="3"/>
        <v>0.16727299880008423</v>
      </c>
      <c r="N24" s="85">
        <v>183569767</v>
      </c>
      <c r="O24" s="86">
        <v>52348720</v>
      </c>
      <c r="P24" s="88">
        <f t="shared" si="4"/>
        <v>235918487</v>
      </c>
      <c r="Q24" s="105">
        <f t="shared" si="5"/>
        <v>0.23892633783479234</v>
      </c>
      <c r="R24" s="85">
        <v>192882942</v>
      </c>
      <c r="S24" s="86">
        <v>38428331</v>
      </c>
      <c r="T24" s="88">
        <f t="shared" si="6"/>
        <v>231311273</v>
      </c>
      <c r="U24" s="105">
        <f t="shared" si="7"/>
        <v>0.05591912494274045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529999641</v>
      </c>
      <c r="AA24" s="88">
        <f t="shared" si="11"/>
        <v>102397313</v>
      </c>
      <c r="AB24" s="88">
        <f t="shared" si="12"/>
        <v>632396954</v>
      </c>
      <c r="AC24" s="105">
        <f t="shared" si="13"/>
        <v>0.15288093755869167</v>
      </c>
      <c r="AD24" s="85">
        <v>923488791</v>
      </c>
      <c r="AE24" s="86">
        <v>6126729249</v>
      </c>
      <c r="AF24" s="88">
        <f t="shared" si="14"/>
        <v>7050218040</v>
      </c>
      <c r="AG24" s="86">
        <v>1100049805</v>
      </c>
      <c r="AH24" s="86">
        <v>1100049805</v>
      </c>
      <c r="AI24" s="126">
        <v>170536323</v>
      </c>
      <c r="AJ24" s="127">
        <f t="shared" si="15"/>
        <v>0.15502600175452966</v>
      </c>
      <c r="AK24" s="128">
        <f t="shared" si="16"/>
        <v>-0.9671909050631291</v>
      </c>
    </row>
    <row r="25" spans="1:37" ht="16.5">
      <c r="A25" s="65"/>
      <c r="B25" s="66" t="s">
        <v>267</v>
      </c>
      <c r="C25" s="67"/>
      <c r="D25" s="89">
        <f>SUM(D17:D24)</f>
        <v>7435437156</v>
      </c>
      <c r="E25" s="90">
        <f>SUM(E17:E24)</f>
        <v>899425307</v>
      </c>
      <c r="F25" s="91">
        <f t="shared" si="0"/>
        <v>8334862463</v>
      </c>
      <c r="G25" s="89">
        <f>SUM(G17:G24)</f>
        <v>7668902594</v>
      </c>
      <c r="H25" s="90">
        <f>SUM(H17:H24)</f>
        <v>4209275238</v>
      </c>
      <c r="I25" s="91">
        <f t="shared" si="1"/>
        <v>11878177832</v>
      </c>
      <c r="J25" s="89">
        <f>SUM(J17:J24)</f>
        <v>7372704259</v>
      </c>
      <c r="K25" s="90">
        <f>SUM(K17:K24)</f>
        <v>2156173400</v>
      </c>
      <c r="L25" s="90">
        <f t="shared" si="2"/>
        <v>9528877659</v>
      </c>
      <c r="M25" s="106">
        <f t="shared" si="3"/>
        <v>1.143255536765058</v>
      </c>
      <c r="N25" s="89">
        <f>SUM(N17:N24)</f>
        <v>1698592195</v>
      </c>
      <c r="O25" s="90">
        <f>SUM(O17:O24)</f>
        <v>628280498</v>
      </c>
      <c r="P25" s="90">
        <f t="shared" si="4"/>
        <v>2326872693</v>
      </c>
      <c r="Q25" s="106">
        <f t="shared" si="5"/>
        <v>0.27917349606300274</v>
      </c>
      <c r="R25" s="89">
        <f>SUM(R17:R24)</f>
        <v>8366404354</v>
      </c>
      <c r="S25" s="90">
        <f>SUM(S17:S24)</f>
        <v>294212937</v>
      </c>
      <c r="T25" s="90">
        <f t="shared" si="6"/>
        <v>8660617291</v>
      </c>
      <c r="U25" s="106">
        <f t="shared" si="7"/>
        <v>0.7291200227418855</v>
      </c>
      <c r="V25" s="89">
        <f>SUM(V17:V24)</f>
        <v>0</v>
      </c>
      <c r="W25" s="90">
        <f>SUM(W17:W24)</f>
        <v>0</v>
      </c>
      <c r="X25" s="90">
        <f t="shared" si="8"/>
        <v>0</v>
      </c>
      <c r="Y25" s="106">
        <f t="shared" si="9"/>
        <v>0</v>
      </c>
      <c r="Z25" s="89">
        <f t="shared" si="10"/>
        <v>17437700808</v>
      </c>
      <c r="AA25" s="90">
        <f t="shared" si="11"/>
        <v>3078666835</v>
      </c>
      <c r="AB25" s="90">
        <f t="shared" si="12"/>
        <v>20516367643</v>
      </c>
      <c r="AC25" s="106">
        <f t="shared" si="13"/>
        <v>1.727231898122335</v>
      </c>
      <c r="AD25" s="89">
        <f>SUM(AD17:AD24)</f>
        <v>3269951214</v>
      </c>
      <c r="AE25" s="90">
        <f>SUM(AE17:AE24)</f>
        <v>8050739929</v>
      </c>
      <c r="AF25" s="90">
        <f t="shared" si="14"/>
        <v>11320691143</v>
      </c>
      <c r="AG25" s="90">
        <f>SUM(AG17:AG24)</f>
        <v>8292723683</v>
      </c>
      <c r="AH25" s="90">
        <f>SUM(AH17:AH24)</f>
        <v>8292723683</v>
      </c>
      <c r="AI25" s="91">
        <f>SUM(AI17:AI24)</f>
        <v>828948391</v>
      </c>
      <c r="AJ25" s="129">
        <f t="shared" si="15"/>
        <v>0.09996093234112405</v>
      </c>
      <c r="AK25" s="130">
        <f t="shared" si="16"/>
        <v>-0.2349745098067464</v>
      </c>
    </row>
    <row r="26" spans="1:37" ht="12.75">
      <c r="A26" s="62" t="s">
        <v>97</v>
      </c>
      <c r="B26" s="63" t="s">
        <v>268</v>
      </c>
      <c r="C26" s="64" t="s">
        <v>269</v>
      </c>
      <c r="D26" s="85">
        <v>211894029</v>
      </c>
      <c r="E26" s="86">
        <v>40846000</v>
      </c>
      <c r="F26" s="87">
        <f t="shared" si="0"/>
        <v>252740029</v>
      </c>
      <c r="G26" s="85">
        <v>233102110</v>
      </c>
      <c r="H26" s="86">
        <v>56380064</v>
      </c>
      <c r="I26" s="87">
        <f t="shared" si="1"/>
        <v>289482174</v>
      </c>
      <c r="J26" s="85">
        <v>45268495</v>
      </c>
      <c r="K26" s="86">
        <v>4729461</v>
      </c>
      <c r="L26" s="88">
        <f t="shared" si="2"/>
        <v>49997956</v>
      </c>
      <c r="M26" s="105">
        <f t="shared" si="3"/>
        <v>0.19782365380673436</v>
      </c>
      <c r="N26" s="85">
        <v>62219517</v>
      </c>
      <c r="O26" s="86">
        <v>13689440</v>
      </c>
      <c r="P26" s="88">
        <f t="shared" si="4"/>
        <v>75908957</v>
      </c>
      <c r="Q26" s="105">
        <f t="shared" si="5"/>
        <v>0.3003440226716125</v>
      </c>
      <c r="R26" s="85">
        <v>45756618</v>
      </c>
      <c r="S26" s="86">
        <v>9995427</v>
      </c>
      <c r="T26" s="88">
        <f t="shared" si="6"/>
        <v>55752045</v>
      </c>
      <c r="U26" s="105">
        <f t="shared" si="7"/>
        <v>0.19259232521861605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153244630</v>
      </c>
      <c r="AA26" s="88">
        <f t="shared" si="11"/>
        <v>28414328</v>
      </c>
      <c r="AB26" s="88">
        <f t="shared" si="12"/>
        <v>181658958</v>
      </c>
      <c r="AC26" s="105">
        <f t="shared" si="13"/>
        <v>0.627530723187121</v>
      </c>
      <c r="AD26" s="85">
        <v>129556688</v>
      </c>
      <c r="AE26" s="86">
        <v>23475654</v>
      </c>
      <c r="AF26" s="88">
        <f t="shared" si="14"/>
        <v>153032342</v>
      </c>
      <c r="AG26" s="86">
        <v>221195773</v>
      </c>
      <c r="AH26" s="86">
        <v>221195773</v>
      </c>
      <c r="AI26" s="126">
        <v>43676923</v>
      </c>
      <c r="AJ26" s="127">
        <f t="shared" si="15"/>
        <v>0.19745821725083326</v>
      </c>
      <c r="AK26" s="128">
        <f t="shared" si="16"/>
        <v>-0.6356845600650874</v>
      </c>
    </row>
    <row r="27" spans="1:37" ht="12.75">
      <c r="A27" s="62" t="s">
        <v>97</v>
      </c>
      <c r="B27" s="63" t="s">
        <v>270</v>
      </c>
      <c r="C27" s="64" t="s">
        <v>271</v>
      </c>
      <c r="D27" s="85">
        <v>609931689</v>
      </c>
      <c r="E27" s="86">
        <v>48125000</v>
      </c>
      <c r="F27" s="87">
        <f t="shared" si="0"/>
        <v>658056689</v>
      </c>
      <c r="G27" s="85">
        <v>603200226</v>
      </c>
      <c r="H27" s="86">
        <v>132583791</v>
      </c>
      <c r="I27" s="87">
        <f t="shared" si="1"/>
        <v>735784017</v>
      </c>
      <c r="J27" s="85">
        <v>88799036</v>
      </c>
      <c r="K27" s="86">
        <v>12877400</v>
      </c>
      <c r="L27" s="88">
        <f t="shared" si="2"/>
        <v>101676436</v>
      </c>
      <c r="M27" s="105">
        <f t="shared" si="3"/>
        <v>0.15451014737728774</v>
      </c>
      <c r="N27" s="85">
        <v>92974140</v>
      </c>
      <c r="O27" s="86">
        <v>5848774</v>
      </c>
      <c r="P27" s="88">
        <f t="shared" si="4"/>
        <v>98822914</v>
      </c>
      <c r="Q27" s="105">
        <f t="shared" si="5"/>
        <v>0.15017386138901476</v>
      </c>
      <c r="R27" s="85">
        <v>102635442</v>
      </c>
      <c r="S27" s="86">
        <v>2881959</v>
      </c>
      <c r="T27" s="88">
        <f t="shared" si="6"/>
        <v>105517401</v>
      </c>
      <c r="U27" s="105">
        <f t="shared" si="7"/>
        <v>0.14340811781998794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284408618</v>
      </c>
      <c r="AA27" s="88">
        <f t="shared" si="11"/>
        <v>21608133</v>
      </c>
      <c r="AB27" s="88">
        <f t="shared" si="12"/>
        <v>306016751</v>
      </c>
      <c r="AC27" s="105">
        <f t="shared" si="13"/>
        <v>0.41590567874485374</v>
      </c>
      <c r="AD27" s="85">
        <v>268201437</v>
      </c>
      <c r="AE27" s="86">
        <v>39327657</v>
      </c>
      <c r="AF27" s="88">
        <f t="shared" si="14"/>
        <v>307529094</v>
      </c>
      <c r="AG27" s="86">
        <v>640343736</v>
      </c>
      <c r="AH27" s="86">
        <v>640343736</v>
      </c>
      <c r="AI27" s="126">
        <v>73406273</v>
      </c>
      <c r="AJ27" s="127">
        <f t="shared" si="15"/>
        <v>0.11463573214371227</v>
      </c>
      <c r="AK27" s="128">
        <f t="shared" si="16"/>
        <v>-0.6568864440513715</v>
      </c>
    </row>
    <row r="28" spans="1:37" ht="12.75">
      <c r="A28" s="62" t="s">
        <v>97</v>
      </c>
      <c r="B28" s="63" t="s">
        <v>272</v>
      </c>
      <c r="C28" s="64" t="s">
        <v>273</v>
      </c>
      <c r="D28" s="85">
        <v>1103993676</v>
      </c>
      <c r="E28" s="86">
        <v>76301520</v>
      </c>
      <c r="F28" s="87">
        <f t="shared" si="0"/>
        <v>1180295196</v>
      </c>
      <c r="G28" s="85">
        <v>1113949197</v>
      </c>
      <c r="H28" s="86">
        <v>101110830</v>
      </c>
      <c r="I28" s="87">
        <f t="shared" si="1"/>
        <v>1215060027</v>
      </c>
      <c r="J28" s="85">
        <v>190063745</v>
      </c>
      <c r="K28" s="86">
        <v>5154923</v>
      </c>
      <c r="L28" s="88">
        <f t="shared" si="2"/>
        <v>195218668</v>
      </c>
      <c r="M28" s="105">
        <f t="shared" si="3"/>
        <v>0.1653981721365915</v>
      </c>
      <c r="N28" s="85">
        <v>183116908</v>
      </c>
      <c r="O28" s="86">
        <v>13041515</v>
      </c>
      <c r="P28" s="88">
        <f t="shared" si="4"/>
        <v>196158423</v>
      </c>
      <c r="Q28" s="105">
        <f t="shared" si="5"/>
        <v>0.16619437549587382</v>
      </c>
      <c r="R28" s="85">
        <v>178554409</v>
      </c>
      <c r="S28" s="86">
        <v>18654446</v>
      </c>
      <c r="T28" s="88">
        <f t="shared" si="6"/>
        <v>197208855</v>
      </c>
      <c r="U28" s="105">
        <f t="shared" si="7"/>
        <v>0.16230379620578203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551735062</v>
      </c>
      <c r="AA28" s="88">
        <f t="shared" si="11"/>
        <v>36850884</v>
      </c>
      <c r="AB28" s="88">
        <f t="shared" si="12"/>
        <v>588585946</v>
      </c>
      <c r="AC28" s="105">
        <f t="shared" si="13"/>
        <v>0.4844089451722207</v>
      </c>
      <c r="AD28" s="85">
        <v>551766342</v>
      </c>
      <c r="AE28" s="86">
        <v>46732582</v>
      </c>
      <c r="AF28" s="88">
        <f t="shared" si="14"/>
        <v>598498924</v>
      </c>
      <c r="AG28" s="86">
        <v>1160502563</v>
      </c>
      <c r="AH28" s="86">
        <v>1160502563</v>
      </c>
      <c r="AI28" s="126">
        <v>192057029</v>
      </c>
      <c r="AJ28" s="127">
        <f t="shared" si="15"/>
        <v>0.16549470472819627</v>
      </c>
      <c r="AK28" s="128">
        <f t="shared" si="16"/>
        <v>-0.670494219635389</v>
      </c>
    </row>
    <row r="29" spans="1:37" ht="12.75">
      <c r="A29" s="62" t="s">
        <v>112</v>
      </c>
      <c r="B29" s="63" t="s">
        <v>274</v>
      </c>
      <c r="C29" s="64" t="s">
        <v>275</v>
      </c>
      <c r="D29" s="85">
        <v>884047138</v>
      </c>
      <c r="E29" s="86">
        <v>289559000</v>
      </c>
      <c r="F29" s="87">
        <f t="shared" si="0"/>
        <v>1173606138</v>
      </c>
      <c r="G29" s="85">
        <v>969443642</v>
      </c>
      <c r="H29" s="86">
        <v>286336886</v>
      </c>
      <c r="I29" s="87">
        <f t="shared" si="1"/>
        <v>1255780528</v>
      </c>
      <c r="J29" s="85">
        <v>127194879</v>
      </c>
      <c r="K29" s="86">
        <v>43903763</v>
      </c>
      <c r="L29" s="88">
        <f t="shared" si="2"/>
        <v>171098642</v>
      </c>
      <c r="M29" s="105">
        <f t="shared" si="3"/>
        <v>0.14578880977188619</v>
      </c>
      <c r="N29" s="85">
        <v>130599469</v>
      </c>
      <c r="O29" s="86">
        <v>63815586</v>
      </c>
      <c r="P29" s="88">
        <f t="shared" si="4"/>
        <v>194415055</v>
      </c>
      <c r="Q29" s="105">
        <f t="shared" si="5"/>
        <v>0.16565613343784336</v>
      </c>
      <c r="R29" s="85">
        <v>201461675</v>
      </c>
      <c r="S29" s="86">
        <v>79267976</v>
      </c>
      <c r="T29" s="88">
        <f t="shared" si="6"/>
        <v>280729651</v>
      </c>
      <c r="U29" s="105">
        <f t="shared" si="7"/>
        <v>0.2235499314893024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459256023</v>
      </c>
      <c r="AA29" s="88">
        <f t="shared" si="11"/>
        <v>186987325</v>
      </c>
      <c r="AB29" s="88">
        <f t="shared" si="12"/>
        <v>646243348</v>
      </c>
      <c r="AC29" s="105">
        <f t="shared" si="13"/>
        <v>0.5146148818131698</v>
      </c>
      <c r="AD29" s="85">
        <v>398089963</v>
      </c>
      <c r="AE29" s="86">
        <v>126315384</v>
      </c>
      <c r="AF29" s="88">
        <f t="shared" si="14"/>
        <v>524405347</v>
      </c>
      <c r="AG29" s="86">
        <v>970206561</v>
      </c>
      <c r="AH29" s="86">
        <v>970206561</v>
      </c>
      <c r="AI29" s="126">
        <v>220856467</v>
      </c>
      <c r="AJ29" s="127">
        <f t="shared" si="15"/>
        <v>0.2276386038580912</v>
      </c>
      <c r="AK29" s="128">
        <f t="shared" si="16"/>
        <v>-0.4646705023013429</v>
      </c>
    </row>
    <row r="30" spans="1:37" ht="16.5">
      <c r="A30" s="65"/>
      <c r="B30" s="66" t="s">
        <v>276</v>
      </c>
      <c r="C30" s="67"/>
      <c r="D30" s="89">
        <f>SUM(D26:D29)</f>
        <v>2809866532</v>
      </c>
      <c r="E30" s="90">
        <f>SUM(E26:E29)</f>
        <v>454831520</v>
      </c>
      <c r="F30" s="91">
        <f t="shared" si="0"/>
        <v>3264698052</v>
      </c>
      <c r="G30" s="89">
        <f>SUM(G26:G29)</f>
        <v>2919695175</v>
      </c>
      <c r="H30" s="90">
        <f>SUM(H26:H29)</f>
        <v>576411571</v>
      </c>
      <c r="I30" s="91">
        <f t="shared" si="1"/>
        <v>3496106746</v>
      </c>
      <c r="J30" s="89">
        <f>SUM(J26:J29)</f>
        <v>451326155</v>
      </c>
      <c r="K30" s="90">
        <f>SUM(K26:K29)</f>
        <v>66665547</v>
      </c>
      <c r="L30" s="90">
        <f t="shared" si="2"/>
        <v>517991702</v>
      </c>
      <c r="M30" s="106">
        <f t="shared" si="3"/>
        <v>0.15866450549160924</v>
      </c>
      <c r="N30" s="89">
        <f>SUM(N26:N29)</f>
        <v>468910034</v>
      </c>
      <c r="O30" s="90">
        <f>SUM(O26:O29)</f>
        <v>96395315</v>
      </c>
      <c r="P30" s="90">
        <f t="shared" si="4"/>
        <v>565305349</v>
      </c>
      <c r="Q30" s="106">
        <f t="shared" si="5"/>
        <v>0.1731570087021328</v>
      </c>
      <c r="R30" s="89">
        <f>SUM(R26:R29)</f>
        <v>528408144</v>
      </c>
      <c r="S30" s="90">
        <f>SUM(S26:S29)</f>
        <v>110799808</v>
      </c>
      <c r="T30" s="90">
        <f t="shared" si="6"/>
        <v>639207952</v>
      </c>
      <c r="U30" s="106">
        <f t="shared" si="7"/>
        <v>0.18283422058875545</v>
      </c>
      <c r="V30" s="89">
        <f>SUM(V26:V29)</f>
        <v>0</v>
      </c>
      <c r="W30" s="90">
        <f>SUM(W26:W29)</f>
        <v>0</v>
      </c>
      <c r="X30" s="90">
        <f t="shared" si="8"/>
        <v>0</v>
      </c>
      <c r="Y30" s="106">
        <f t="shared" si="9"/>
        <v>0</v>
      </c>
      <c r="Z30" s="89">
        <f t="shared" si="10"/>
        <v>1448644333</v>
      </c>
      <c r="AA30" s="90">
        <f t="shared" si="11"/>
        <v>273860670</v>
      </c>
      <c r="AB30" s="90">
        <f t="shared" si="12"/>
        <v>1722505003</v>
      </c>
      <c r="AC30" s="106">
        <f t="shared" si="13"/>
        <v>0.4926923369747704</v>
      </c>
      <c r="AD30" s="89">
        <f>SUM(AD26:AD29)</f>
        <v>1347614430</v>
      </c>
      <c r="AE30" s="90">
        <f>SUM(AE26:AE29)</f>
        <v>235851277</v>
      </c>
      <c r="AF30" s="90">
        <f t="shared" si="14"/>
        <v>1583465707</v>
      </c>
      <c r="AG30" s="90">
        <f>SUM(AG26:AG29)</f>
        <v>2992248633</v>
      </c>
      <c r="AH30" s="90">
        <f>SUM(AH26:AH29)</f>
        <v>2992248633</v>
      </c>
      <c r="AI30" s="91">
        <f>SUM(AI26:AI29)</f>
        <v>529996692</v>
      </c>
      <c r="AJ30" s="129">
        <f t="shared" si="15"/>
        <v>0.17712321300941838</v>
      </c>
      <c r="AK30" s="130">
        <f t="shared" si="16"/>
        <v>-0.5963234636694282</v>
      </c>
    </row>
    <row r="31" spans="1:37" ht="12.75">
      <c r="A31" s="62" t="s">
        <v>97</v>
      </c>
      <c r="B31" s="63" t="s">
        <v>277</v>
      </c>
      <c r="C31" s="64" t="s">
        <v>278</v>
      </c>
      <c r="D31" s="85">
        <v>344808793</v>
      </c>
      <c r="E31" s="86">
        <v>28331394</v>
      </c>
      <c r="F31" s="87">
        <f t="shared" si="0"/>
        <v>373140187</v>
      </c>
      <c r="G31" s="85">
        <v>340169312</v>
      </c>
      <c r="H31" s="86">
        <v>30011411</v>
      </c>
      <c r="I31" s="87">
        <f t="shared" si="1"/>
        <v>370180723</v>
      </c>
      <c r="J31" s="85">
        <v>63418617</v>
      </c>
      <c r="K31" s="86">
        <v>3849792</v>
      </c>
      <c r="L31" s="88">
        <f t="shared" si="2"/>
        <v>67268409</v>
      </c>
      <c r="M31" s="105">
        <f t="shared" si="3"/>
        <v>0.1802765055697418</v>
      </c>
      <c r="N31" s="85">
        <v>40748616</v>
      </c>
      <c r="O31" s="86">
        <v>5391685</v>
      </c>
      <c r="P31" s="88">
        <f t="shared" si="4"/>
        <v>46140301</v>
      </c>
      <c r="Q31" s="105">
        <f t="shared" si="5"/>
        <v>0.12365406516773815</v>
      </c>
      <c r="R31" s="85">
        <v>33432360</v>
      </c>
      <c r="S31" s="86">
        <v>7900008</v>
      </c>
      <c r="T31" s="88">
        <f t="shared" si="6"/>
        <v>41332368</v>
      </c>
      <c r="U31" s="105">
        <f t="shared" si="7"/>
        <v>0.1116545660860898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137599593</v>
      </c>
      <c r="AA31" s="88">
        <f t="shared" si="11"/>
        <v>17141485</v>
      </c>
      <c r="AB31" s="88">
        <f t="shared" si="12"/>
        <v>154741078</v>
      </c>
      <c r="AC31" s="105">
        <f t="shared" si="13"/>
        <v>0.4180149542795074</v>
      </c>
      <c r="AD31" s="85">
        <v>208033246</v>
      </c>
      <c r="AE31" s="86">
        <v>8783018</v>
      </c>
      <c r="AF31" s="88">
        <f t="shared" si="14"/>
        <v>216816264</v>
      </c>
      <c r="AG31" s="86">
        <v>357190754</v>
      </c>
      <c r="AH31" s="86">
        <v>357190754</v>
      </c>
      <c r="AI31" s="126">
        <v>79348982</v>
      </c>
      <c r="AJ31" s="127">
        <f t="shared" si="15"/>
        <v>0.2221473571513556</v>
      </c>
      <c r="AK31" s="128">
        <f t="shared" si="16"/>
        <v>-0.8093668471291434</v>
      </c>
    </row>
    <row r="32" spans="1:37" ht="12.75">
      <c r="A32" s="62" t="s">
        <v>97</v>
      </c>
      <c r="B32" s="63" t="s">
        <v>279</v>
      </c>
      <c r="C32" s="64" t="s">
        <v>280</v>
      </c>
      <c r="D32" s="85">
        <v>206199711</v>
      </c>
      <c r="E32" s="86">
        <v>93227924</v>
      </c>
      <c r="F32" s="87">
        <f t="shared" si="0"/>
        <v>299427635</v>
      </c>
      <c r="G32" s="85">
        <v>259585227</v>
      </c>
      <c r="H32" s="86">
        <v>170641835</v>
      </c>
      <c r="I32" s="87">
        <f t="shared" si="1"/>
        <v>430227062</v>
      </c>
      <c r="J32" s="85">
        <v>17426655</v>
      </c>
      <c r="K32" s="86">
        <v>16189085</v>
      </c>
      <c r="L32" s="88">
        <f t="shared" si="2"/>
        <v>33615740</v>
      </c>
      <c r="M32" s="105">
        <f t="shared" si="3"/>
        <v>0.11226665835302743</v>
      </c>
      <c r="N32" s="85">
        <v>22751610</v>
      </c>
      <c r="O32" s="86">
        <v>40585755</v>
      </c>
      <c r="P32" s="88">
        <f t="shared" si="4"/>
        <v>63337365</v>
      </c>
      <c r="Q32" s="105">
        <f t="shared" si="5"/>
        <v>0.21152812097654247</v>
      </c>
      <c r="R32" s="85">
        <v>33285724</v>
      </c>
      <c r="S32" s="86">
        <v>25136320</v>
      </c>
      <c r="T32" s="88">
        <f t="shared" si="6"/>
        <v>58422044</v>
      </c>
      <c r="U32" s="105">
        <f t="shared" si="7"/>
        <v>0.1357935126823798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73463989</v>
      </c>
      <c r="AA32" s="88">
        <f t="shared" si="11"/>
        <v>81911160</v>
      </c>
      <c r="AB32" s="88">
        <f t="shared" si="12"/>
        <v>155375149</v>
      </c>
      <c r="AC32" s="105">
        <f t="shared" si="13"/>
        <v>0.36114685179892286</v>
      </c>
      <c r="AD32" s="85">
        <v>50468259</v>
      </c>
      <c r="AE32" s="86">
        <v>25895332</v>
      </c>
      <c r="AF32" s="88">
        <f t="shared" si="14"/>
        <v>76363591</v>
      </c>
      <c r="AG32" s="86">
        <v>313043673</v>
      </c>
      <c r="AH32" s="86">
        <v>313043673</v>
      </c>
      <c r="AI32" s="126">
        <v>40604566</v>
      </c>
      <c r="AJ32" s="127">
        <f t="shared" si="15"/>
        <v>0.12970894958800205</v>
      </c>
      <c r="AK32" s="128">
        <f t="shared" si="16"/>
        <v>-0.23494896933278064</v>
      </c>
    </row>
    <row r="33" spans="1:37" ht="12.75">
      <c r="A33" s="62" t="s">
        <v>97</v>
      </c>
      <c r="B33" s="63" t="s">
        <v>281</v>
      </c>
      <c r="C33" s="64" t="s">
        <v>282</v>
      </c>
      <c r="D33" s="85">
        <v>228332720</v>
      </c>
      <c r="E33" s="86">
        <v>55684928</v>
      </c>
      <c r="F33" s="87">
        <f t="shared" si="0"/>
        <v>284017648</v>
      </c>
      <c r="G33" s="85">
        <v>257281152</v>
      </c>
      <c r="H33" s="86">
        <v>65053274</v>
      </c>
      <c r="I33" s="87">
        <f t="shared" si="1"/>
        <v>322334426</v>
      </c>
      <c r="J33" s="85">
        <v>41670175</v>
      </c>
      <c r="K33" s="86">
        <v>10049535</v>
      </c>
      <c r="L33" s="88">
        <f t="shared" si="2"/>
        <v>51719710</v>
      </c>
      <c r="M33" s="105">
        <f t="shared" si="3"/>
        <v>0.18210033906062062</v>
      </c>
      <c r="N33" s="85">
        <v>58069047</v>
      </c>
      <c r="O33" s="86">
        <v>14493331</v>
      </c>
      <c r="P33" s="88">
        <f t="shared" si="4"/>
        <v>72562378</v>
      </c>
      <c r="Q33" s="105">
        <f t="shared" si="5"/>
        <v>0.25548545490384456</v>
      </c>
      <c r="R33" s="85">
        <v>43681309</v>
      </c>
      <c r="S33" s="86">
        <v>9321975</v>
      </c>
      <c r="T33" s="88">
        <f t="shared" si="6"/>
        <v>53003284</v>
      </c>
      <c r="U33" s="105">
        <f t="shared" si="7"/>
        <v>0.16443569077539363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143420531</v>
      </c>
      <c r="AA33" s="88">
        <f t="shared" si="11"/>
        <v>33864841</v>
      </c>
      <c r="AB33" s="88">
        <f t="shared" si="12"/>
        <v>177285372</v>
      </c>
      <c r="AC33" s="105">
        <f t="shared" si="13"/>
        <v>0.5500044602744356</v>
      </c>
      <c r="AD33" s="85">
        <v>140533654</v>
      </c>
      <c r="AE33" s="86">
        <v>29787620</v>
      </c>
      <c r="AF33" s="88">
        <f t="shared" si="14"/>
        <v>170321274</v>
      </c>
      <c r="AG33" s="86">
        <v>278854032</v>
      </c>
      <c r="AH33" s="86">
        <v>278854032</v>
      </c>
      <c r="AI33" s="126">
        <v>58521975</v>
      </c>
      <c r="AJ33" s="127">
        <f t="shared" si="15"/>
        <v>0.20986598106639534</v>
      </c>
      <c r="AK33" s="128">
        <f t="shared" si="16"/>
        <v>-0.6888040891474309</v>
      </c>
    </row>
    <row r="34" spans="1:37" ht="12.75">
      <c r="A34" s="62" t="s">
        <v>97</v>
      </c>
      <c r="B34" s="63" t="s">
        <v>283</v>
      </c>
      <c r="C34" s="64" t="s">
        <v>284</v>
      </c>
      <c r="D34" s="85">
        <v>305852407</v>
      </c>
      <c r="E34" s="86">
        <v>56703400</v>
      </c>
      <c r="F34" s="87">
        <f t="shared" si="0"/>
        <v>362555807</v>
      </c>
      <c r="G34" s="85">
        <v>334872882</v>
      </c>
      <c r="H34" s="86">
        <v>59430692</v>
      </c>
      <c r="I34" s="87">
        <f t="shared" si="1"/>
        <v>394303574</v>
      </c>
      <c r="J34" s="85">
        <v>72897534</v>
      </c>
      <c r="K34" s="86">
        <v>6539051</v>
      </c>
      <c r="L34" s="88">
        <f t="shared" si="2"/>
        <v>79436585</v>
      </c>
      <c r="M34" s="105">
        <f t="shared" si="3"/>
        <v>0.21910167611796105</v>
      </c>
      <c r="N34" s="85">
        <v>76206073</v>
      </c>
      <c r="O34" s="86">
        <v>11190939</v>
      </c>
      <c r="P34" s="88">
        <f t="shared" si="4"/>
        <v>87397012</v>
      </c>
      <c r="Q34" s="105">
        <f t="shared" si="5"/>
        <v>0.2410580945404634</v>
      </c>
      <c r="R34" s="85">
        <v>65894866</v>
      </c>
      <c r="S34" s="86">
        <v>8511304</v>
      </c>
      <c r="T34" s="88">
        <f t="shared" si="6"/>
        <v>74406170</v>
      </c>
      <c r="U34" s="105">
        <f t="shared" si="7"/>
        <v>0.18870275317362453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f t="shared" si="10"/>
        <v>214998473</v>
      </c>
      <c r="AA34" s="88">
        <f t="shared" si="11"/>
        <v>26241294</v>
      </c>
      <c r="AB34" s="88">
        <f t="shared" si="12"/>
        <v>241239767</v>
      </c>
      <c r="AC34" s="105">
        <f t="shared" si="13"/>
        <v>0.6118122758887293</v>
      </c>
      <c r="AD34" s="85">
        <v>214724596</v>
      </c>
      <c r="AE34" s="86">
        <v>15386762</v>
      </c>
      <c r="AF34" s="88">
        <f t="shared" si="14"/>
        <v>230111358</v>
      </c>
      <c r="AG34" s="86">
        <v>961094193</v>
      </c>
      <c r="AH34" s="86">
        <v>961094193</v>
      </c>
      <c r="AI34" s="126">
        <v>70750594</v>
      </c>
      <c r="AJ34" s="127">
        <f t="shared" si="15"/>
        <v>0.07361463061092494</v>
      </c>
      <c r="AK34" s="128">
        <f t="shared" si="16"/>
        <v>-0.6766514671561757</v>
      </c>
    </row>
    <row r="35" spans="1:37" ht="12.75">
      <c r="A35" s="62" t="s">
        <v>112</v>
      </c>
      <c r="B35" s="63" t="s">
        <v>285</v>
      </c>
      <c r="C35" s="64" t="s">
        <v>286</v>
      </c>
      <c r="D35" s="85">
        <v>502728594</v>
      </c>
      <c r="E35" s="86">
        <v>270599750</v>
      </c>
      <c r="F35" s="87">
        <f t="shared" si="0"/>
        <v>773328344</v>
      </c>
      <c r="G35" s="85">
        <v>521402902</v>
      </c>
      <c r="H35" s="86">
        <v>269279519</v>
      </c>
      <c r="I35" s="87">
        <f t="shared" si="1"/>
        <v>790682421</v>
      </c>
      <c r="J35" s="85">
        <v>122046649</v>
      </c>
      <c r="K35" s="86">
        <v>86049024</v>
      </c>
      <c r="L35" s="88">
        <f t="shared" si="2"/>
        <v>208095673</v>
      </c>
      <c r="M35" s="105">
        <f t="shared" si="3"/>
        <v>0.2690909684282825</v>
      </c>
      <c r="N35" s="85">
        <v>127638682</v>
      </c>
      <c r="O35" s="86">
        <v>65557720</v>
      </c>
      <c r="P35" s="88">
        <f t="shared" si="4"/>
        <v>193196402</v>
      </c>
      <c r="Q35" s="105">
        <f t="shared" si="5"/>
        <v>0.24982454541973959</v>
      </c>
      <c r="R35" s="85">
        <v>144032913</v>
      </c>
      <c r="S35" s="86">
        <v>43408386</v>
      </c>
      <c r="T35" s="88">
        <f t="shared" si="6"/>
        <v>187441299</v>
      </c>
      <c r="U35" s="105">
        <f t="shared" si="7"/>
        <v>0.2370626866383817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393718244</v>
      </c>
      <c r="AA35" s="88">
        <f t="shared" si="11"/>
        <v>195015130</v>
      </c>
      <c r="AB35" s="88">
        <f t="shared" si="12"/>
        <v>588733374</v>
      </c>
      <c r="AC35" s="105">
        <f t="shared" si="13"/>
        <v>0.7445889251659485</v>
      </c>
      <c r="AD35" s="85">
        <v>252426231</v>
      </c>
      <c r="AE35" s="86">
        <v>134819927</v>
      </c>
      <c r="AF35" s="88">
        <f t="shared" si="14"/>
        <v>387246158</v>
      </c>
      <c r="AG35" s="86">
        <v>752029146</v>
      </c>
      <c r="AH35" s="86">
        <v>752029146</v>
      </c>
      <c r="AI35" s="126">
        <v>129101810</v>
      </c>
      <c r="AJ35" s="127">
        <f t="shared" si="15"/>
        <v>0.17167128519776811</v>
      </c>
      <c r="AK35" s="128">
        <f t="shared" si="16"/>
        <v>-0.5159634379122748</v>
      </c>
    </row>
    <row r="36" spans="1:37" ht="16.5">
      <c r="A36" s="65"/>
      <c r="B36" s="66" t="s">
        <v>287</v>
      </c>
      <c r="C36" s="67"/>
      <c r="D36" s="89">
        <f>SUM(D31:D35)</f>
        <v>1587922225</v>
      </c>
      <c r="E36" s="90">
        <f>SUM(E31:E35)</f>
        <v>504547396</v>
      </c>
      <c r="F36" s="91">
        <f t="shared" si="0"/>
        <v>2092469621</v>
      </c>
      <c r="G36" s="89">
        <f>SUM(G31:G35)</f>
        <v>1713311475</v>
      </c>
      <c r="H36" s="90">
        <f>SUM(H31:H35)</f>
        <v>594416731</v>
      </c>
      <c r="I36" s="91">
        <f t="shared" si="1"/>
        <v>2307728206</v>
      </c>
      <c r="J36" s="89">
        <f>SUM(J31:J35)</f>
        <v>317459630</v>
      </c>
      <c r="K36" s="90">
        <f>SUM(K31:K35)</f>
        <v>122676487</v>
      </c>
      <c r="L36" s="90">
        <f t="shared" si="2"/>
        <v>440136117</v>
      </c>
      <c r="M36" s="106">
        <f t="shared" si="3"/>
        <v>0.21034289462690364</v>
      </c>
      <c r="N36" s="89">
        <f>SUM(N31:N35)</f>
        <v>325414028</v>
      </c>
      <c r="O36" s="90">
        <f>SUM(O31:O35)</f>
        <v>137219430</v>
      </c>
      <c r="P36" s="90">
        <f t="shared" si="4"/>
        <v>462633458</v>
      </c>
      <c r="Q36" s="106">
        <f t="shared" si="5"/>
        <v>0.22109446816193468</v>
      </c>
      <c r="R36" s="89">
        <f>SUM(R31:R35)</f>
        <v>320327172</v>
      </c>
      <c r="S36" s="90">
        <f>SUM(S31:S35)</f>
        <v>94277993</v>
      </c>
      <c r="T36" s="90">
        <f t="shared" si="6"/>
        <v>414605165</v>
      </c>
      <c r="U36" s="106">
        <f t="shared" si="7"/>
        <v>0.1796594433963425</v>
      </c>
      <c r="V36" s="89">
        <f>SUM(V31:V35)</f>
        <v>0</v>
      </c>
      <c r="W36" s="90">
        <f>SUM(W31:W35)</f>
        <v>0</v>
      </c>
      <c r="X36" s="90">
        <f t="shared" si="8"/>
        <v>0</v>
      </c>
      <c r="Y36" s="106">
        <f t="shared" si="9"/>
        <v>0</v>
      </c>
      <c r="Z36" s="89">
        <f t="shared" si="10"/>
        <v>963200830</v>
      </c>
      <c r="AA36" s="90">
        <f t="shared" si="11"/>
        <v>354173910</v>
      </c>
      <c r="AB36" s="90">
        <f t="shared" si="12"/>
        <v>1317374740</v>
      </c>
      <c r="AC36" s="106">
        <f t="shared" si="13"/>
        <v>0.5708535071742327</v>
      </c>
      <c r="AD36" s="89">
        <f>SUM(AD31:AD35)</f>
        <v>866185986</v>
      </c>
      <c r="AE36" s="90">
        <f>SUM(AE31:AE35)</f>
        <v>214672659</v>
      </c>
      <c r="AF36" s="90">
        <f t="shared" si="14"/>
        <v>1080858645</v>
      </c>
      <c r="AG36" s="90">
        <f>SUM(AG31:AG35)</f>
        <v>2662211798</v>
      </c>
      <c r="AH36" s="90">
        <f>SUM(AH31:AH35)</f>
        <v>2662211798</v>
      </c>
      <c r="AI36" s="91">
        <f>SUM(AI31:AI35)</f>
        <v>378327927</v>
      </c>
      <c r="AJ36" s="129">
        <f t="shared" si="15"/>
        <v>0.14211037877760918</v>
      </c>
      <c r="AK36" s="130">
        <f t="shared" si="16"/>
        <v>-0.6164112977048909</v>
      </c>
    </row>
    <row r="37" spans="1:37" ht="12.75">
      <c r="A37" s="62" t="s">
        <v>97</v>
      </c>
      <c r="B37" s="63" t="s">
        <v>65</v>
      </c>
      <c r="C37" s="64" t="s">
        <v>66</v>
      </c>
      <c r="D37" s="85">
        <v>2397473762</v>
      </c>
      <c r="E37" s="86">
        <v>24321785</v>
      </c>
      <c r="F37" s="87">
        <f t="shared" si="0"/>
        <v>2421795547</v>
      </c>
      <c r="G37" s="85">
        <v>2395707402</v>
      </c>
      <c r="H37" s="86">
        <v>150337929</v>
      </c>
      <c r="I37" s="87">
        <f t="shared" si="1"/>
        <v>2546045331</v>
      </c>
      <c r="J37" s="85">
        <v>451847677</v>
      </c>
      <c r="K37" s="86">
        <v>8784089</v>
      </c>
      <c r="L37" s="88">
        <f t="shared" si="2"/>
        <v>460631766</v>
      </c>
      <c r="M37" s="105">
        <f t="shared" si="3"/>
        <v>0.19020258195230713</v>
      </c>
      <c r="N37" s="85">
        <v>538403757</v>
      </c>
      <c r="O37" s="86">
        <v>22913678</v>
      </c>
      <c r="P37" s="88">
        <f t="shared" si="4"/>
        <v>561317435</v>
      </c>
      <c r="Q37" s="105">
        <f t="shared" si="5"/>
        <v>0.2317773833944538</v>
      </c>
      <c r="R37" s="85">
        <v>509560781</v>
      </c>
      <c r="S37" s="86">
        <v>5551165</v>
      </c>
      <c r="T37" s="88">
        <f t="shared" si="6"/>
        <v>515111946</v>
      </c>
      <c r="U37" s="105">
        <f t="shared" si="7"/>
        <v>0.20231845039368626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f t="shared" si="10"/>
        <v>1499812215</v>
      </c>
      <c r="AA37" s="88">
        <f t="shared" si="11"/>
        <v>37248932</v>
      </c>
      <c r="AB37" s="88">
        <f t="shared" si="12"/>
        <v>1537061147</v>
      </c>
      <c r="AC37" s="105">
        <f t="shared" si="13"/>
        <v>0.603705334027299</v>
      </c>
      <c r="AD37" s="85">
        <v>1611620353</v>
      </c>
      <c r="AE37" s="86">
        <v>-6770226</v>
      </c>
      <c r="AF37" s="88">
        <f t="shared" si="14"/>
        <v>1604850127</v>
      </c>
      <c r="AG37" s="86">
        <v>2633255081</v>
      </c>
      <c r="AH37" s="86">
        <v>2633255081</v>
      </c>
      <c r="AI37" s="126">
        <v>586310948</v>
      </c>
      <c r="AJ37" s="127">
        <f t="shared" si="15"/>
        <v>0.22265634356142347</v>
      </c>
      <c r="AK37" s="128">
        <f t="shared" si="16"/>
        <v>-0.6790280055852218</v>
      </c>
    </row>
    <row r="38" spans="1:37" ht="12.75">
      <c r="A38" s="62" t="s">
        <v>97</v>
      </c>
      <c r="B38" s="63" t="s">
        <v>288</v>
      </c>
      <c r="C38" s="64" t="s">
        <v>289</v>
      </c>
      <c r="D38" s="85">
        <v>102548264</v>
      </c>
      <c r="E38" s="86">
        <v>12998155</v>
      </c>
      <c r="F38" s="87">
        <f t="shared" si="0"/>
        <v>115546419</v>
      </c>
      <c r="G38" s="85">
        <v>95307287</v>
      </c>
      <c r="H38" s="86">
        <v>14249500</v>
      </c>
      <c r="I38" s="87">
        <f t="shared" si="1"/>
        <v>109556787</v>
      </c>
      <c r="J38" s="85">
        <v>15113124</v>
      </c>
      <c r="K38" s="86">
        <v>10272728</v>
      </c>
      <c r="L38" s="88">
        <f t="shared" si="2"/>
        <v>25385852</v>
      </c>
      <c r="M38" s="105">
        <f t="shared" si="3"/>
        <v>0.21970262877640545</v>
      </c>
      <c r="N38" s="85">
        <v>14419607</v>
      </c>
      <c r="O38" s="86">
        <v>2198720</v>
      </c>
      <c r="P38" s="88">
        <f t="shared" si="4"/>
        <v>16618327</v>
      </c>
      <c r="Q38" s="105">
        <f t="shared" si="5"/>
        <v>0.14382381681599324</v>
      </c>
      <c r="R38" s="85">
        <v>17165068</v>
      </c>
      <c r="S38" s="86">
        <v>5061</v>
      </c>
      <c r="T38" s="88">
        <f t="shared" si="6"/>
        <v>17170129</v>
      </c>
      <c r="U38" s="105">
        <f t="shared" si="7"/>
        <v>0.15672355378585537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f t="shared" si="10"/>
        <v>46697799</v>
      </c>
      <c r="AA38" s="88">
        <f t="shared" si="11"/>
        <v>12476509</v>
      </c>
      <c r="AB38" s="88">
        <f t="shared" si="12"/>
        <v>59174308</v>
      </c>
      <c r="AC38" s="105">
        <f t="shared" si="13"/>
        <v>0.5401245292087655</v>
      </c>
      <c r="AD38" s="85">
        <v>138405795</v>
      </c>
      <c r="AE38" s="86">
        <v>962490799</v>
      </c>
      <c r="AF38" s="88">
        <f t="shared" si="14"/>
        <v>1100896594</v>
      </c>
      <c r="AG38" s="86">
        <v>117222942</v>
      </c>
      <c r="AH38" s="86">
        <v>117222942</v>
      </c>
      <c r="AI38" s="126">
        <v>248180772</v>
      </c>
      <c r="AJ38" s="127">
        <f t="shared" si="15"/>
        <v>2.11716894121289</v>
      </c>
      <c r="AK38" s="128">
        <f t="shared" si="16"/>
        <v>-0.9844035042949729</v>
      </c>
    </row>
    <row r="39" spans="1:37" ht="12.75">
      <c r="A39" s="62" t="s">
        <v>97</v>
      </c>
      <c r="B39" s="63" t="s">
        <v>290</v>
      </c>
      <c r="C39" s="64" t="s">
        <v>291</v>
      </c>
      <c r="D39" s="85">
        <v>149142926</v>
      </c>
      <c r="E39" s="86">
        <v>56445000</v>
      </c>
      <c r="F39" s="87">
        <f t="shared" si="0"/>
        <v>205587926</v>
      </c>
      <c r="G39" s="85">
        <v>149099608</v>
      </c>
      <c r="H39" s="86">
        <v>81378060</v>
      </c>
      <c r="I39" s="87">
        <f t="shared" si="1"/>
        <v>230477668</v>
      </c>
      <c r="J39" s="85">
        <v>22882322</v>
      </c>
      <c r="K39" s="86">
        <v>11764628</v>
      </c>
      <c r="L39" s="88">
        <f t="shared" si="2"/>
        <v>34646950</v>
      </c>
      <c r="M39" s="105">
        <f t="shared" si="3"/>
        <v>0.16852619058961663</v>
      </c>
      <c r="N39" s="85">
        <v>28779250</v>
      </c>
      <c r="O39" s="86">
        <v>19115176</v>
      </c>
      <c r="P39" s="88">
        <f t="shared" si="4"/>
        <v>47894426</v>
      </c>
      <c r="Q39" s="105">
        <f t="shared" si="5"/>
        <v>0.23296322372550224</v>
      </c>
      <c r="R39" s="85">
        <v>50093049</v>
      </c>
      <c r="S39" s="86">
        <v>14345448</v>
      </c>
      <c r="T39" s="88">
        <f t="shared" si="6"/>
        <v>64438497</v>
      </c>
      <c r="U39" s="105">
        <f t="shared" si="7"/>
        <v>0.2795867276824408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f t="shared" si="10"/>
        <v>101754621</v>
      </c>
      <c r="AA39" s="88">
        <f t="shared" si="11"/>
        <v>45225252</v>
      </c>
      <c r="AB39" s="88">
        <f t="shared" si="12"/>
        <v>146979873</v>
      </c>
      <c r="AC39" s="105">
        <f t="shared" si="13"/>
        <v>0.6377185012128811</v>
      </c>
      <c r="AD39" s="85">
        <v>68879646</v>
      </c>
      <c r="AE39" s="86">
        <v>50730063</v>
      </c>
      <c r="AF39" s="88">
        <f t="shared" si="14"/>
        <v>119609709</v>
      </c>
      <c r="AG39" s="86">
        <v>194655468</v>
      </c>
      <c r="AH39" s="86">
        <v>194655468</v>
      </c>
      <c r="AI39" s="126">
        <v>36387933</v>
      </c>
      <c r="AJ39" s="127">
        <f t="shared" si="15"/>
        <v>0.1869350672440396</v>
      </c>
      <c r="AK39" s="128">
        <f t="shared" si="16"/>
        <v>-0.46126031457864347</v>
      </c>
    </row>
    <row r="40" spans="1:37" ht="12.75">
      <c r="A40" s="62" t="s">
        <v>112</v>
      </c>
      <c r="B40" s="63" t="s">
        <v>292</v>
      </c>
      <c r="C40" s="64" t="s">
        <v>293</v>
      </c>
      <c r="D40" s="85">
        <v>276332829</v>
      </c>
      <c r="E40" s="86">
        <v>92317800</v>
      </c>
      <c r="F40" s="87">
        <f t="shared" si="0"/>
        <v>368650629</v>
      </c>
      <c r="G40" s="85">
        <v>276601181</v>
      </c>
      <c r="H40" s="86">
        <v>109269569</v>
      </c>
      <c r="I40" s="87">
        <f t="shared" si="1"/>
        <v>385870750</v>
      </c>
      <c r="J40" s="85">
        <v>22908804</v>
      </c>
      <c r="K40" s="86">
        <v>36249976</v>
      </c>
      <c r="L40" s="88">
        <f t="shared" si="2"/>
        <v>59158780</v>
      </c>
      <c r="M40" s="105">
        <f t="shared" si="3"/>
        <v>0.160473834428206</v>
      </c>
      <c r="N40" s="85">
        <v>12503448</v>
      </c>
      <c r="O40" s="86">
        <v>39487019</v>
      </c>
      <c r="P40" s="88">
        <f t="shared" si="4"/>
        <v>51990467</v>
      </c>
      <c r="Q40" s="105">
        <f t="shared" si="5"/>
        <v>0.14102910156705578</v>
      </c>
      <c r="R40" s="85">
        <v>36528952</v>
      </c>
      <c r="S40" s="86">
        <v>10106202</v>
      </c>
      <c r="T40" s="88">
        <f t="shared" si="6"/>
        <v>46635154</v>
      </c>
      <c r="U40" s="105">
        <f t="shared" si="7"/>
        <v>0.12085692942520261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f t="shared" si="10"/>
        <v>71941204</v>
      </c>
      <c r="AA40" s="88">
        <f t="shared" si="11"/>
        <v>85843197</v>
      </c>
      <c r="AB40" s="88">
        <f t="shared" si="12"/>
        <v>157784401</v>
      </c>
      <c r="AC40" s="105">
        <f t="shared" si="13"/>
        <v>0.4089047977852688</v>
      </c>
      <c r="AD40" s="85">
        <v>55605504</v>
      </c>
      <c r="AE40" s="86">
        <v>13909635</v>
      </c>
      <c r="AF40" s="88">
        <f t="shared" si="14"/>
        <v>69515139</v>
      </c>
      <c r="AG40" s="86">
        <v>340957548</v>
      </c>
      <c r="AH40" s="86">
        <v>340957548</v>
      </c>
      <c r="AI40" s="126">
        <v>18070808</v>
      </c>
      <c r="AJ40" s="127">
        <f t="shared" si="15"/>
        <v>0.05300016998010556</v>
      </c>
      <c r="AK40" s="128">
        <f t="shared" si="16"/>
        <v>-0.32913672229008994</v>
      </c>
    </row>
    <row r="41" spans="1:37" ht="16.5">
      <c r="A41" s="65"/>
      <c r="B41" s="66" t="s">
        <v>294</v>
      </c>
      <c r="C41" s="67"/>
      <c r="D41" s="89">
        <f>SUM(D37:D40)</f>
        <v>2925497781</v>
      </c>
      <c r="E41" s="90">
        <f>SUM(E37:E40)</f>
        <v>186082740</v>
      </c>
      <c r="F41" s="91">
        <f t="shared" si="0"/>
        <v>3111580521</v>
      </c>
      <c r="G41" s="89">
        <f>SUM(G37:G40)</f>
        <v>2916715478</v>
      </c>
      <c r="H41" s="90">
        <f>SUM(H37:H40)</f>
        <v>355235058</v>
      </c>
      <c r="I41" s="91">
        <f t="shared" si="1"/>
        <v>3271950536</v>
      </c>
      <c r="J41" s="89">
        <f>SUM(J37:J40)</f>
        <v>512751927</v>
      </c>
      <c r="K41" s="90">
        <f>SUM(K37:K40)</f>
        <v>67071421</v>
      </c>
      <c r="L41" s="90">
        <f t="shared" si="2"/>
        <v>579823348</v>
      </c>
      <c r="M41" s="106">
        <f t="shared" si="3"/>
        <v>0.18634367456885104</v>
      </c>
      <c r="N41" s="89">
        <f>SUM(N37:N40)</f>
        <v>594106062</v>
      </c>
      <c r="O41" s="90">
        <f>SUM(O37:O40)</f>
        <v>83714593</v>
      </c>
      <c r="P41" s="90">
        <f t="shared" si="4"/>
        <v>677820655</v>
      </c>
      <c r="Q41" s="106">
        <f t="shared" si="5"/>
        <v>0.21783805703416664</v>
      </c>
      <c r="R41" s="89">
        <f>SUM(R37:R40)</f>
        <v>613347850</v>
      </c>
      <c r="S41" s="90">
        <f>SUM(S37:S40)</f>
        <v>30007876</v>
      </c>
      <c r="T41" s="90">
        <f t="shared" si="6"/>
        <v>643355726</v>
      </c>
      <c r="U41" s="106">
        <f t="shared" si="7"/>
        <v>0.1966275831255415</v>
      </c>
      <c r="V41" s="89">
        <f>SUM(V37:V40)</f>
        <v>0</v>
      </c>
      <c r="W41" s="90">
        <f>SUM(W37:W40)</f>
        <v>0</v>
      </c>
      <c r="X41" s="90">
        <f t="shared" si="8"/>
        <v>0</v>
      </c>
      <c r="Y41" s="106">
        <f t="shared" si="9"/>
        <v>0</v>
      </c>
      <c r="Z41" s="89">
        <f t="shared" si="10"/>
        <v>1720205839</v>
      </c>
      <c r="AA41" s="90">
        <f t="shared" si="11"/>
        <v>180793890</v>
      </c>
      <c r="AB41" s="90">
        <f t="shared" si="12"/>
        <v>1900999729</v>
      </c>
      <c r="AC41" s="106">
        <f t="shared" si="13"/>
        <v>0.5809989203944371</v>
      </c>
      <c r="AD41" s="89">
        <f>SUM(AD37:AD40)</f>
        <v>1874511298</v>
      </c>
      <c r="AE41" s="90">
        <f>SUM(AE37:AE40)</f>
        <v>1020360271</v>
      </c>
      <c r="AF41" s="90">
        <f t="shared" si="14"/>
        <v>2894871569</v>
      </c>
      <c r="AG41" s="90">
        <f>SUM(AG37:AG40)</f>
        <v>3286091039</v>
      </c>
      <c r="AH41" s="90">
        <f>SUM(AH37:AH40)</f>
        <v>3286091039</v>
      </c>
      <c r="AI41" s="91">
        <f>SUM(AI37:AI40)</f>
        <v>888950461</v>
      </c>
      <c r="AJ41" s="129">
        <f t="shared" si="15"/>
        <v>0.2705191214880398</v>
      </c>
      <c r="AK41" s="130">
        <f t="shared" si="16"/>
        <v>-0.7777601835986666</v>
      </c>
    </row>
    <row r="42" spans="1:37" ht="12.75">
      <c r="A42" s="62" t="s">
        <v>97</v>
      </c>
      <c r="B42" s="63" t="s">
        <v>295</v>
      </c>
      <c r="C42" s="64" t="s">
        <v>296</v>
      </c>
      <c r="D42" s="85">
        <v>153076949</v>
      </c>
      <c r="E42" s="86">
        <v>36052000</v>
      </c>
      <c r="F42" s="87">
        <f aca="true" t="shared" si="17" ref="F42:F74">$D42+$E42</f>
        <v>189128949</v>
      </c>
      <c r="G42" s="85">
        <v>171235996</v>
      </c>
      <c r="H42" s="86">
        <v>32272000</v>
      </c>
      <c r="I42" s="87">
        <f aca="true" t="shared" si="18" ref="I42:I74">$G42+$H42</f>
        <v>203507996</v>
      </c>
      <c r="J42" s="85">
        <v>31470756</v>
      </c>
      <c r="K42" s="86">
        <v>-294518982</v>
      </c>
      <c r="L42" s="88">
        <f aca="true" t="shared" si="19" ref="L42:L74">$J42+$K42</f>
        <v>-263048226</v>
      </c>
      <c r="M42" s="105">
        <f aca="true" t="shared" si="20" ref="M42:M74">IF($F42=0,0,$L42/$F42)</f>
        <v>-1.3908406269417803</v>
      </c>
      <c r="N42" s="85">
        <v>41559809</v>
      </c>
      <c r="O42" s="86">
        <v>11549664</v>
      </c>
      <c r="P42" s="88">
        <f aca="true" t="shared" si="21" ref="P42:P74">$N42+$O42</f>
        <v>53109473</v>
      </c>
      <c r="Q42" s="105">
        <f aca="true" t="shared" si="22" ref="Q42:Q74">IF($F42=0,0,$P42/$F42)</f>
        <v>0.28081091382789847</v>
      </c>
      <c r="R42" s="85">
        <v>35833278</v>
      </c>
      <c r="S42" s="86">
        <v>9672086</v>
      </c>
      <c r="T42" s="88">
        <f aca="true" t="shared" si="23" ref="T42:T74">$R42+$S42</f>
        <v>45505364</v>
      </c>
      <c r="U42" s="105">
        <f aca="true" t="shared" si="24" ref="U42:U74">IF($I42=0,0,$T42/$I42)</f>
        <v>0.22360479634421834</v>
      </c>
      <c r="V42" s="85">
        <v>0</v>
      </c>
      <c r="W42" s="86">
        <v>0</v>
      </c>
      <c r="X42" s="88">
        <f aca="true" t="shared" si="25" ref="X42:X74">$V42+$W42</f>
        <v>0</v>
      </c>
      <c r="Y42" s="105">
        <f aca="true" t="shared" si="26" ref="Y42:Y74">IF($I42=0,0,$X42/$I42)</f>
        <v>0</v>
      </c>
      <c r="Z42" s="125">
        <f aca="true" t="shared" si="27" ref="Z42:Z74">$J42+$N42+$R42</f>
        <v>108863843</v>
      </c>
      <c r="AA42" s="88">
        <f aca="true" t="shared" si="28" ref="AA42:AA74">$K42+$O42+$S42</f>
        <v>-273297232</v>
      </c>
      <c r="AB42" s="88">
        <f aca="true" t="shared" si="29" ref="AB42:AB74">$Z42+$AA42</f>
        <v>-164433389</v>
      </c>
      <c r="AC42" s="105">
        <f aca="true" t="shared" si="30" ref="AC42:AC74">IF($I42=0,0,$AB42/$I42)</f>
        <v>-0.8079947335337133</v>
      </c>
      <c r="AD42" s="85">
        <v>152849157</v>
      </c>
      <c r="AE42" s="86">
        <v>603150240</v>
      </c>
      <c r="AF42" s="88">
        <f aca="true" t="shared" si="31" ref="AF42:AF74">$AD42+$AE42</f>
        <v>755999397</v>
      </c>
      <c r="AG42" s="86">
        <v>170590326</v>
      </c>
      <c r="AH42" s="86">
        <v>170590326</v>
      </c>
      <c r="AI42" s="126">
        <v>32751032</v>
      </c>
      <c r="AJ42" s="127">
        <f aca="true" t="shared" si="32" ref="AJ42:AJ74">IF($AH42=0,0,$AI42/$AH42)</f>
        <v>0.19198645531634662</v>
      </c>
      <c r="AK42" s="128">
        <f aca="true" t="shared" si="33" ref="AK42:AK74">IF($AF42=0,0,(($T42/$AF42)-1))</f>
        <v>-0.9398076715661718</v>
      </c>
    </row>
    <row r="43" spans="1:37" ht="12.75">
      <c r="A43" s="62" t="s">
        <v>97</v>
      </c>
      <c r="B43" s="63" t="s">
        <v>297</v>
      </c>
      <c r="C43" s="64" t="s">
        <v>298</v>
      </c>
      <c r="D43" s="85">
        <v>282132740</v>
      </c>
      <c r="E43" s="86">
        <v>41911748</v>
      </c>
      <c r="F43" s="87">
        <f t="shared" si="17"/>
        <v>324044488</v>
      </c>
      <c r="G43" s="85">
        <v>289389096</v>
      </c>
      <c r="H43" s="86">
        <v>69096359</v>
      </c>
      <c r="I43" s="87">
        <f t="shared" si="18"/>
        <v>358485455</v>
      </c>
      <c r="J43" s="85">
        <v>47967707</v>
      </c>
      <c r="K43" s="86">
        <v>6006229</v>
      </c>
      <c r="L43" s="88">
        <f t="shared" si="19"/>
        <v>53973936</v>
      </c>
      <c r="M43" s="105">
        <f t="shared" si="20"/>
        <v>0.16656335163460642</v>
      </c>
      <c r="N43" s="85">
        <v>49167387</v>
      </c>
      <c r="O43" s="86">
        <v>8108085</v>
      </c>
      <c r="P43" s="88">
        <f t="shared" si="21"/>
        <v>57275472</v>
      </c>
      <c r="Q43" s="105">
        <f t="shared" si="22"/>
        <v>0.17675187858773267</v>
      </c>
      <c r="R43" s="85">
        <v>48406870</v>
      </c>
      <c r="S43" s="86">
        <v>19707808</v>
      </c>
      <c r="T43" s="88">
        <f t="shared" si="23"/>
        <v>68114678</v>
      </c>
      <c r="U43" s="105">
        <f t="shared" si="24"/>
        <v>0.19000681073657508</v>
      </c>
      <c r="V43" s="85">
        <v>0</v>
      </c>
      <c r="W43" s="86">
        <v>0</v>
      </c>
      <c r="X43" s="88">
        <f t="shared" si="25"/>
        <v>0</v>
      </c>
      <c r="Y43" s="105">
        <f t="shared" si="26"/>
        <v>0</v>
      </c>
      <c r="Z43" s="125">
        <f t="shared" si="27"/>
        <v>145541964</v>
      </c>
      <c r="AA43" s="88">
        <f t="shared" si="28"/>
        <v>33822122</v>
      </c>
      <c r="AB43" s="88">
        <f t="shared" si="29"/>
        <v>179364086</v>
      </c>
      <c r="AC43" s="105">
        <f t="shared" si="30"/>
        <v>0.5003385311685797</v>
      </c>
      <c r="AD43" s="85">
        <v>0</v>
      </c>
      <c r="AE43" s="86">
        <v>0</v>
      </c>
      <c r="AF43" s="88">
        <f t="shared" si="31"/>
        <v>0</v>
      </c>
      <c r="AG43" s="86">
        <v>0</v>
      </c>
      <c r="AH43" s="86">
        <v>0</v>
      </c>
      <c r="AI43" s="126">
        <v>0</v>
      </c>
      <c r="AJ43" s="127">
        <f t="shared" si="32"/>
        <v>0</v>
      </c>
      <c r="AK43" s="128">
        <f t="shared" si="33"/>
        <v>0</v>
      </c>
    </row>
    <row r="44" spans="1:37" ht="12.75">
      <c r="A44" s="62" t="s">
        <v>97</v>
      </c>
      <c r="B44" s="63" t="s">
        <v>299</v>
      </c>
      <c r="C44" s="64" t="s">
        <v>300</v>
      </c>
      <c r="D44" s="85">
        <v>550402762</v>
      </c>
      <c r="E44" s="86">
        <v>57771800</v>
      </c>
      <c r="F44" s="87">
        <f t="shared" si="17"/>
        <v>608174562</v>
      </c>
      <c r="G44" s="85">
        <v>579878440</v>
      </c>
      <c r="H44" s="86">
        <v>47167000</v>
      </c>
      <c r="I44" s="87">
        <f t="shared" si="18"/>
        <v>627045440</v>
      </c>
      <c r="J44" s="85">
        <v>115391437</v>
      </c>
      <c r="K44" s="86">
        <v>8284241</v>
      </c>
      <c r="L44" s="88">
        <f t="shared" si="19"/>
        <v>123675678</v>
      </c>
      <c r="M44" s="105">
        <f t="shared" si="20"/>
        <v>0.20335555895874513</v>
      </c>
      <c r="N44" s="85">
        <v>135668282</v>
      </c>
      <c r="O44" s="86">
        <v>16420564</v>
      </c>
      <c r="P44" s="88">
        <f t="shared" si="21"/>
        <v>152088846</v>
      </c>
      <c r="Q44" s="105">
        <f t="shared" si="22"/>
        <v>0.25007432981059147</v>
      </c>
      <c r="R44" s="85">
        <v>128726988</v>
      </c>
      <c r="S44" s="86">
        <v>9602278</v>
      </c>
      <c r="T44" s="88">
        <f t="shared" si="23"/>
        <v>138329266</v>
      </c>
      <c r="U44" s="105">
        <f t="shared" si="24"/>
        <v>0.22060485122098966</v>
      </c>
      <c r="V44" s="85">
        <v>0</v>
      </c>
      <c r="W44" s="86">
        <v>0</v>
      </c>
      <c r="X44" s="88">
        <f t="shared" si="25"/>
        <v>0</v>
      </c>
      <c r="Y44" s="105">
        <f t="shared" si="26"/>
        <v>0</v>
      </c>
      <c r="Z44" s="125">
        <f t="shared" si="27"/>
        <v>379786707</v>
      </c>
      <c r="AA44" s="88">
        <f t="shared" si="28"/>
        <v>34307083</v>
      </c>
      <c r="AB44" s="88">
        <f t="shared" si="29"/>
        <v>414093790</v>
      </c>
      <c r="AC44" s="105">
        <f t="shared" si="30"/>
        <v>0.6603888069100702</v>
      </c>
      <c r="AD44" s="85">
        <v>368733168</v>
      </c>
      <c r="AE44" s="86">
        <v>16094362</v>
      </c>
      <c r="AF44" s="88">
        <f t="shared" si="31"/>
        <v>384827530</v>
      </c>
      <c r="AG44" s="86">
        <v>587714147</v>
      </c>
      <c r="AH44" s="86">
        <v>587714147</v>
      </c>
      <c r="AI44" s="126">
        <v>102514327</v>
      </c>
      <c r="AJ44" s="127">
        <f t="shared" si="32"/>
        <v>0.17442889119359586</v>
      </c>
      <c r="AK44" s="128">
        <f t="shared" si="33"/>
        <v>-0.6405421774268593</v>
      </c>
    </row>
    <row r="45" spans="1:37" ht="12.75">
      <c r="A45" s="62" t="s">
        <v>97</v>
      </c>
      <c r="B45" s="63" t="s">
        <v>301</v>
      </c>
      <c r="C45" s="64" t="s">
        <v>302</v>
      </c>
      <c r="D45" s="85">
        <v>198574175</v>
      </c>
      <c r="E45" s="86">
        <v>34244899</v>
      </c>
      <c r="F45" s="87">
        <f t="shared" si="17"/>
        <v>232819074</v>
      </c>
      <c r="G45" s="85">
        <v>231402467</v>
      </c>
      <c r="H45" s="86">
        <v>40923550</v>
      </c>
      <c r="I45" s="87">
        <f t="shared" si="18"/>
        <v>272326017</v>
      </c>
      <c r="J45" s="85">
        <v>55533055</v>
      </c>
      <c r="K45" s="86">
        <v>5729185</v>
      </c>
      <c r="L45" s="88">
        <f t="shared" si="19"/>
        <v>61262240</v>
      </c>
      <c r="M45" s="105">
        <f t="shared" si="20"/>
        <v>0.26313239266641875</v>
      </c>
      <c r="N45" s="85">
        <v>78915083</v>
      </c>
      <c r="O45" s="86">
        <v>6781812</v>
      </c>
      <c r="P45" s="88">
        <f t="shared" si="21"/>
        <v>85696895</v>
      </c>
      <c r="Q45" s="105">
        <f t="shared" si="22"/>
        <v>0.36808365194339704</v>
      </c>
      <c r="R45" s="85">
        <v>64627236</v>
      </c>
      <c r="S45" s="86">
        <v>10093515</v>
      </c>
      <c r="T45" s="88">
        <f t="shared" si="23"/>
        <v>74720751</v>
      </c>
      <c r="U45" s="105">
        <f t="shared" si="24"/>
        <v>0.2743797740044793</v>
      </c>
      <c r="V45" s="85">
        <v>0</v>
      </c>
      <c r="W45" s="86">
        <v>0</v>
      </c>
      <c r="X45" s="88">
        <f t="shared" si="25"/>
        <v>0</v>
      </c>
      <c r="Y45" s="105">
        <f t="shared" si="26"/>
        <v>0</v>
      </c>
      <c r="Z45" s="125">
        <f t="shared" si="27"/>
        <v>199075374</v>
      </c>
      <c r="AA45" s="88">
        <f t="shared" si="28"/>
        <v>22604512</v>
      </c>
      <c r="AB45" s="88">
        <f t="shared" si="29"/>
        <v>221679886</v>
      </c>
      <c r="AC45" s="105">
        <f t="shared" si="30"/>
        <v>0.8140238984217215</v>
      </c>
      <c r="AD45" s="85">
        <v>160827221</v>
      </c>
      <c r="AE45" s="86">
        <v>22522259</v>
      </c>
      <c r="AF45" s="88">
        <f t="shared" si="31"/>
        <v>183349480</v>
      </c>
      <c r="AG45" s="86">
        <v>242152897</v>
      </c>
      <c r="AH45" s="86">
        <v>242152897</v>
      </c>
      <c r="AI45" s="126">
        <v>59235073</v>
      </c>
      <c r="AJ45" s="127">
        <f t="shared" si="32"/>
        <v>0.24461847755635152</v>
      </c>
      <c r="AK45" s="128">
        <f t="shared" si="33"/>
        <v>-0.5924681597133519</v>
      </c>
    </row>
    <row r="46" spans="1:37" ht="12.75">
      <c r="A46" s="62" t="s">
        <v>97</v>
      </c>
      <c r="B46" s="63" t="s">
        <v>303</v>
      </c>
      <c r="C46" s="64" t="s">
        <v>304</v>
      </c>
      <c r="D46" s="85">
        <v>397129753</v>
      </c>
      <c r="E46" s="86">
        <v>30481372</v>
      </c>
      <c r="F46" s="87">
        <f t="shared" si="17"/>
        <v>427611125</v>
      </c>
      <c r="G46" s="85">
        <v>399151337</v>
      </c>
      <c r="H46" s="86">
        <v>48103502</v>
      </c>
      <c r="I46" s="87">
        <f t="shared" si="18"/>
        <v>447254839</v>
      </c>
      <c r="J46" s="85">
        <v>105350157</v>
      </c>
      <c r="K46" s="86">
        <v>-15917027</v>
      </c>
      <c r="L46" s="88">
        <f t="shared" si="19"/>
        <v>89433130</v>
      </c>
      <c r="M46" s="105">
        <f t="shared" si="20"/>
        <v>0.20914593838034498</v>
      </c>
      <c r="N46" s="85">
        <v>71274844</v>
      </c>
      <c r="O46" s="86">
        <v>15250555</v>
      </c>
      <c r="P46" s="88">
        <f t="shared" si="21"/>
        <v>86525399</v>
      </c>
      <c r="Q46" s="105">
        <f t="shared" si="22"/>
        <v>0.20234599602617917</v>
      </c>
      <c r="R46" s="85">
        <v>106500340</v>
      </c>
      <c r="S46" s="86">
        <v>25887438</v>
      </c>
      <c r="T46" s="88">
        <f t="shared" si="23"/>
        <v>132387778</v>
      </c>
      <c r="U46" s="105">
        <f t="shared" si="24"/>
        <v>0.2960007728390391</v>
      </c>
      <c r="V46" s="85">
        <v>0</v>
      </c>
      <c r="W46" s="86">
        <v>0</v>
      </c>
      <c r="X46" s="88">
        <f t="shared" si="25"/>
        <v>0</v>
      </c>
      <c r="Y46" s="105">
        <f t="shared" si="26"/>
        <v>0</v>
      </c>
      <c r="Z46" s="125">
        <f t="shared" si="27"/>
        <v>283125341</v>
      </c>
      <c r="AA46" s="88">
        <f t="shared" si="28"/>
        <v>25220966</v>
      </c>
      <c r="AB46" s="88">
        <f t="shared" si="29"/>
        <v>308346307</v>
      </c>
      <c r="AC46" s="105">
        <f t="shared" si="30"/>
        <v>0.689419722521996</v>
      </c>
      <c r="AD46" s="85">
        <v>280476127</v>
      </c>
      <c r="AE46" s="86">
        <v>22193186</v>
      </c>
      <c r="AF46" s="88">
        <f t="shared" si="31"/>
        <v>302669313</v>
      </c>
      <c r="AG46" s="86">
        <v>435458437</v>
      </c>
      <c r="AH46" s="86">
        <v>435458437</v>
      </c>
      <c r="AI46" s="126">
        <v>82024435</v>
      </c>
      <c r="AJ46" s="127">
        <f t="shared" si="32"/>
        <v>0.18836340745879268</v>
      </c>
      <c r="AK46" s="128">
        <f t="shared" si="33"/>
        <v>-0.5625992715026251</v>
      </c>
    </row>
    <row r="47" spans="1:37" ht="12.75">
      <c r="A47" s="62" t="s">
        <v>112</v>
      </c>
      <c r="B47" s="63" t="s">
        <v>305</v>
      </c>
      <c r="C47" s="64" t="s">
        <v>306</v>
      </c>
      <c r="D47" s="85">
        <v>563862195</v>
      </c>
      <c r="E47" s="86">
        <v>454134250</v>
      </c>
      <c r="F47" s="87">
        <f t="shared" si="17"/>
        <v>1017996445</v>
      </c>
      <c r="G47" s="85">
        <v>626205195</v>
      </c>
      <c r="H47" s="86">
        <v>415564250</v>
      </c>
      <c r="I47" s="87">
        <f t="shared" si="18"/>
        <v>1041769445</v>
      </c>
      <c r="J47" s="85">
        <v>133385428</v>
      </c>
      <c r="K47" s="86">
        <v>114428655</v>
      </c>
      <c r="L47" s="88">
        <f t="shared" si="19"/>
        <v>247814083</v>
      </c>
      <c r="M47" s="105">
        <f t="shared" si="20"/>
        <v>0.24343315167470944</v>
      </c>
      <c r="N47" s="85">
        <v>191554895</v>
      </c>
      <c r="O47" s="86">
        <v>136841233</v>
      </c>
      <c r="P47" s="88">
        <f t="shared" si="21"/>
        <v>328396128</v>
      </c>
      <c r="Q47" s="105">
        <f t="shared" si="22"/>
        <v>0.32259064323156844</v>
      </c>
      <c r="R47" s="85">
        <v>181590626</v>
      </c>
      <c r="S47" s="86">
        <v>59955704</v>
      </c>
      <c r="T47" s="88">
        <f t="shared" si="23"/>
        <v>241546330</v>
      </c>
      <c r="U47" s="105">
        <f t="shared" si="24"/>
        <v>0.23186159966517353</v>
      </c>
      <c r="V47" s="85">
        <v>0</v>
      </c>
      <c r="W47" s="86">
        <v>0</v>
      </c>
      <c r="X47" s="88">
        <f t="shared" si="25"/>
        <v>0</v>
      </c>
      <c r="Y47" s="105">
        <f t="shared" si="26"/>
        <v>0</v>
      </c>
      <c r="Z47" s="125">
        <f t="shared" si="27"/>
        <v>506530949</v>
      </c>
      <c r="AA47" s="88">
        <f t="shared" si="28"/>
        <v>311225592</v>
      </c>
      <c r="AB47" s="88">
        <f t="shared" si="29"/>
        <v>817756541</v>
      </c>
      <c r="AC47" s="105">
        <f t="shared" si="30"/>
        <v>0.7849688286835865</v>
      </c>
      <c r="AD47" s="85">
        <v>445372744</v>
      </c>
      <c r="AE47" s="86">
        <v>331528420</v>
      </c>
      <c r="AF47" s="88">
        <f t="shared" si="31"/>
        <v>776901164</v>
      </c>
      <c r="AG47" s="86">
        <v>1046040191</v>
      </c>
      <c r="AH47" s="86">
        <v>1046040191</v>
      </c>
      <c r="AI47" s="126">
        <v>206585910</v>
      </c>
      <c r="AJ47" s="127">
        <f t="shared" si="32"/>
        <v>0.19749328159418686</v>
      </c>
      <c r="AK47" s="128">
        <f t="shared" si="33"/>
        <v>-0.6890900140291205</v>
      </c>
    </row>
    <row r="48" spans="1:37" ht="16.5">
      <c r="A48" s="65"/>
      <c r="B48" s="66" t="s">
        <v>307</v>
      </c>
      <c r="C48" s="67"/>
      <c r="D48" s="89">
        <f>SUM(D42:D47)</f>
        <v>2145178574</v>
      </c>
      <c r="E48" s="90">
        <f>SUM(E42:E47)</f>
        <v>654596069</v>
      </c>
      <c r="F48" s="91">
        <f t="shared" si="17"/>
        <v>2799774643</v>
      </c>
      <c r="G48" s="89">
        <f>SUM(G42:G47)</f>
        <v>2297262531</v>
      </c>
      <c r="H48" s="90">
        <f>SUM(H42:H47)</f>
        <v>653126661</v>
      </c>
      <c r="I48" s="91">
        <f t="shared" si="18"/>
        <v>2950389192</v>
      </c>
      <c r="J48" s="89">
        <f>SUM(J42:J47)</f>
        <v>489098540</v>
      </c>
      <c r="K48" s="90">
        <f>SUM(K42:K47)</f>
        <v>-175987699</v>
      </c>
      <c r="L48" s="90">
        <f t="shared" si="19"/>
        <v>313110841</v>
      </c>
      <c r="M48" s="106">
        <f t="shared" si="20"/>
        <v>0.11183430130094224</v>
      </c>
      <c r="N48" s="89">
        <f>SUM(N42:N47)</f>
        <v>568140300</v>
      </c>
      <c r="O48" s="90">
        <f>SUM(O42:O47)</f>
        <v>194951913</v>
      </c>
      <c r="P48" s="90">
        <f t="shared" si="21"/>
        <v>763092213</v>
      </c>
      <c r="Q48" s="106">
        <f t="shared" si="22"/>
        <v>0.27255486969563214</v>
      </c>
      <c r="R48" s="89">
        <f>SUM(R42:R47)</f>
        <v>565685338</v>
      </c>
      <c r="S48" s="90">
        <f>SUM(S42:S47)</f>
        <v>134918829</v>
      </c>
      <c r="T48" s="90">
        <f t="shared" si="23"/>
        <v>700604167</v>
      </c>
      <c r="U48" s="106">
        <f t="shared" si="24"/>
        <v>0.23746160977666705</v>
      </c>
      <c r="V48" s="89">
        <f>SUM(V42:V47)</f>
        <v>0</v>
      </c>
      <c r="W48" s="90">
        <f>SUM(W42:W47)</f>
        <v>0</v>
      </c>
      <c r="X48" s="90">
        <f t="shared" si="25"/>
        <v>0</v>
      </c>
      <c r="Y48" s="106">
        <f t="shared" si="26"/>
        <v>0</v>
      </c>
      <c r="Z48" s="89">
        <f t="shared" si="27"/>
        <v>1622924178</v>
      </c>
      <c r="AA48" s="90">
        <f t="shared" si="28"/>
        <v>153883043</v>
      </c>
      <c r="AB48" s="90">
        <f t="shared" si="29"/>
        <v>1776807221</v>
      </c>
      <c r="AC48" s="106">
        <f t="shared" si="30"/>
        <v>0.6022280808978777</v>
      </c>
      <c r="AD48" s="89">
        <f>SUM(AD42:AD47)</f>
        <v>1408258417</v>
      </c>
      <c r="AE48" s="90">
        <f>SUM(AE42:AE47)</f>
        <v>995488467</v>
      </c>
      <c r="AF48" s="90">
        <f t="shared" si="31"/>
        <v>2403746884</v>
      </c>
      <c r="AG48" s="90">
        <f>SUM(AG42:AG47)</f>
        <v>2481955998</v>
      </c>
      <c r="AH48" s="90">
        <f>SUM(AH42:AH47)</f>
        <v>2481955998</v>
      </c>
      <c r="AI48" s="91">
        <f>SUM(AI42:AI47)</f>
        <v>483110777</v>
      </c>
      <c r="AJ48" s="129">
        <f t="shared" si="32"/>
        <v>0.1946492111017675</v>
      </c>
      <c r="AK48" s="130">
        <f t="shared" si="33"/>
        <v>-0.7085366301820654</v>
      </c>
    </row>
    <row r="49" spans="1:37" ht="12.75">
      <c r="A49" s="62" t="s">
        <v>97</v>
      </c>
      <c r="B49" s="63" t="s">
        <v>308</v>
      </c>
      <c r="C49" s="64" t="s">
        <v>309</v>
      </c>
      <c r="D49" s="85">
        <v>209717974</v>
      </c>
      <c r="E49" s="86">
        <v>68100000</v>
      </c>
      <c r="F49" s="87">
        <f t="shared" si="17"/>
        <v>277817974</v>
      </c>
      <c r="G49" s="85">
        <v>227504603</v>
      </c>
      <c r="H49" s="86">
        <v>71672069</v>
      </c>
      <c r="I49" s="87">
        <f t="shared" si="18"/>
        <v>299176672</v>
      </c>
      <c r="J49" s="85">
        <v>41617912</v>
      </c>
      <c r="K49" s="86">
        <v>5404228</v>
      </c>
      <c r="L49" s="88">
        <f t="shared" si="19"/>
        <v>47022140</v>
      </c>
      <c r="M49" s="105">
        <f t="shared" si="20"/>
        <v>0.16925521168763544</v>
      </c>
      <c r="N49" s="85">
        <v>62093588</v>
      </c>
      <c r="O49" s="86">
        <v>15710591</v>
      </c>
      <c r="P49" s="88">
        <f t="shared" si="21"/>
        <v>77804179</v>
      </c>
      <c r="Q49" s="105">
        <f t="shared" si="22"/>
        <v>0.28005451871879244</v>
      </c>
      <c r="R49" s="85">
        <v>45114172</v>
      </c>
      <c r="S49" s="86">
        <v>16696742</v>
      </c>
      <c r="T49" s="88">
        <f t="shared" si="23"/>
        <v>61810914</v>
      </c>
      <c r="U49" s="105">
        <f t="shared" si="24"/>
        <v>0.20660338784703106</v>
      </c>
      <c r="V49" s="85">
        <v>0</v>
      </c>
      <c r="W49" s="86">
        <v>0</v>
      </c>
      <c r="X49" s="88">
        <f t="shared" si="25"/>
        <v>0</v>
      </c>
      <c r="Y49" s="105">
        <f t="shared" si="26"/>
        <v>0</v>
      </c>
      <c r="Z49" s="125">
        <f t="shared" si="27"/>
        <v>148825672</v>
      </c>
      <c r="AA49" s="88">
        <f t="shared" si="28"/>
        <v>37811561</v>
      </c>
      <c r="AB49" s="88">
        <f t="shared" si="29"/>
        <v>186637233</v>
      </c>
      <c r="AC49" s="105">
        <f t="shared" si="30"/>
        <v>0.6238361826553108</v>
      </c>
      <c r="AD49" s="85">
        <v>142973087</v>
      </c>
      <c r="AE49" s="86">
        <v>16417123</v>
      </c>
      <c r="AF49" s="88">
        <f t="shared" si="31"/>
        <v>159390210</v>
      </c>
      <c r="AG49" s="86">
        <v>271083756</v>
      </c>
      <c r="AH49" s="86">
        <v>271083756</v>
      </c>
      <c r="AI49" s="126">
        <v>61112872</v>
      </c>
      <c r="AJ49" s="127">
        <f t="shared" si="32"/>
        <v>0.2254390779505062</v>
      </c>
      <c r="AK49" s="128">
        <f t="shared" si="33"/>
        <v>-0.6122038235598033</v>
      </c>
    </row>
    <row r="50" spans="1:37" ht="12.75">
      <c r="A50" s="62" t="s">
        <v>97</v>
      </c>
      <c r="B50" s="63" t="s">
        <v>310</v>
      </c>
      <c r="C50" s="64" t="s">
        <v>311</v>
      </c>
      <c r="D50" s="85">
        <v>274190455</v>
      </c>
      <c r="E50" s="86">
        <v>60626407</v>
      </c>
      <c r="F50" s="87">
        <f t="shared" si="17"/>
        <v>334816862</v>
      </c>
      <c r="G50" s="85">
        <v>291496921</v>
      </c>
      <c r="H50" s="86">
        <v>50651451</v>
      </c>
      <c r="I50" s="87">
        <f t="shared" si="18"/>
        <v>342148372</v>
      </c>
      <c r="J50" s="85">
        <v>53110247</v>
      </c>
      <c r="K50" s="86">
        <v>6771406</v>
      </c>
      <c r="L50" s="88">
        <f t="shared" si="19"/>
        <v>59881653</v>
      </c>
      <c r="M50" s="105">
        <f t="shared" si="20"/>
        <v>0.1788489762501866</v>
      </c>
      <c r="N50" s="85">
        <v>97184397</v>
      </c>
      <c r="O50" s="86">
        <v>15545143</v>
      </c>
      <c r="P50" s="88">
        <f t="shared" si="21"/>
        <v>112729540</v>
      </c>
      <c r="Q50" s="105">
        <f t="shared" si="22"/>
        <v>0.3366901515252837</v>
      </c>
      <c r="R50" s="85">
        <v>61548223</v>
      </c>
      <c r="S50" s="86">
        <v>13365226</v>
      </c>
      <c r="T50" s="88">
        <f t="shared" si="23"/>
        <v>74913449</v>
      </c>
      <c r="U50" s="105">
        <f t="shared" si="24"/>
        <v>0.21895018398626195</v>
      </c>
      <c r="V50" s="85">
        <v>0</v>
      </c>
      <c r="W50" s="86">
        <v>0</v>
      </c>
      <c r="X50" s="88">
        <f t="shared" si="25"/>
        <v>0</v>
      </c>
      <c r="Y50" s="105">
        <f t="shared" si="26"/>
        <v>0</v>
      </c>
      <c r="Z50" s="125">
        <f t="shared" si="27"/>
        <v>211842867</v>
      </c>
      <c r="AA50" s="88">
        <f t="shared" si="28"/>
        <v>35681775</v>
      </c>
      <c r="AB50" s="88">
        <f t="shared" si="29"/>
        <v>247524642</v>
      </c>
      <c r="AC50" s="105">
        <f t="shared" si="30"/>
        <v>0.7234424076113973</v>
      </c>
      <c r="AD50" s="85">
        <v>175035483</v>
      </c>
      <c r="AE50" s="86">
        <v>22776074</v>
      </c>
      <c r="AF50" s="88">
        <f t="shared" si="31"/>
        <v>197811557</v>
      </c>
      <c r="AG50" s="86">
        <v>283959250</v>
      </c>
      <c r="AH50" s="86">
        <v>283959250</v>
      </c>
      <c r="AI50" s="126">
        <v>71211809</v>
      </c>
      <c r="AJ50" s="127">
        <f t="shared" si="32"/>
        <v>0.25078178999275424</v>
      </c>
      <c r="AK50" s="128">
        <f t="shared" si="33"/>
        <v>-0.6212888157995744</v>
      </c>
    </row>
    <row r="51" spans="1:37" ht="12.75">
      <c r="A51" s="62" t="s">
        <v>97</v>
      </c>
      <c r="B51" s="63" t="s">
        <v>312</v>
      </c>
      <c r="C51" s="64" t="s">
        <v>313</v>
      </c>
      <c r="D51" s="85">
        <v>271204986</v>
      </c>
      <c r="E51" s="86">
        <v>49072941</v>
      </c>
      <c r="F51" s="87">
        <f t="shared" si="17"/>
        <v>320277927</v>
      </c>
      <c r="G51" s="85">
        <v>305233921</v>
      </c>
      <c r="H51" s="86">
        <v>39359580</v>
      </c>
      <c r="I51" s="87">
        <f t="shared" si="18"/>
        <v>344593501</v>
      </c>
      <c r="J51" s="85">
        <v>20802963</v>
      </c>
      <c r="K51" s="86">
        <v>8799373</v>
      </c>
      <c r="L51" s="88">
        <f t="shared" si="19"/>
        <v>29602336</v>
      </c>
      <c r="M51" s="105">
        <f t="shared" si="20"/>
        <v>0.09242702510685352</v>
      </c>
      <c r="N51" s="85">
        <v>83874856</v>
      </c>
      <c r="O51" s="86">
        <v>9103641</v>
      </c>
      <c r="P51" s="88">
        <f t="shared" si="21"/>
        <v>92978497</v>
      </c>
      <c r="Q51" s="105">
        <f t="shared" si="22"/>
        <v>0.29030566630337906</v>
      </c>
      <c r="R51" s="85">
        <v>77578165</v>
      </c>
      <c r="S51" s="86">
        <v>9317214</v>
      </c>
      <c r="T51" s="88">
        <f t="shared" si="23"/>
        <v>86895379</v>
      </c>
      <c r="U51" s="105">
        <f t="shared" si="24"/>
        <v>0.2521677824678417</v>
      </c>
      <c r="V51" s="85">
        <v>0</v>
      </c>
      <c r="W51" s="86">
        <v>0</v>
      </c>
      <c r="X51" s="88">
        <f t="shared" si="25"/>
        <v>0</v>
      </c>
      <c r="Y51" s="105">
        <f t="shared" si="26"/>
        <v>0</v>
      </c>
      <c r="Z51" s="125">
        <f t="shared" si="27"/>
        <v>182255984</v>
      </c>
      <c r="AA51" s="88">
        <f t="shared" si="28"/>
        <v>27220228</v>
      </c>
      <c r="AB51" s="88">
        <f t="shared" si="29"/>
        <v>209476212</v>
      </c>
      <c r="AC51" s="105">
        <f t="shared" si="30"/>
        <v>0.6078936816629051</v>
      </c>
      <c r="AD51" s="85">
        <v>122729801</v>
      </c>
      <c r="AE51" s="86">
        <v>582955001</v>
      </c>
      <c r="AF51" s="88">
        <f t="shared" si="31"/>
        <v>705684802</v>
      </c>
      <c r="AG51" s="86">
        <v>449049701</v>
      </c>
      <c r="AH51" s="86">
        <v>449049701</v>
      </c>
      <c r="AI51" s="126">
        <v>18156488</v>
      </c>
      <c r="AJ51" s="127">
        <f t="shared" si="32"/>
        <v>0.04043313682108431</v>
      </c>
      <c r="AK51" s="128">
        <f t="shared" si="33"/>
        <v>-0.8768637517008621</v>
      </c>
    </row>
    <row r="52" spans="1:37" ht="12.75">
      <c r="A52" s="62" t="s">
        <v>97</v>
      </c>
      <c r="B52" s="63" t="s">
        <v>314</v>
      </c>
      <c r="C52" s="64" t="s">
        <v>315</v>
      </c>
      <c r="D52" s="85">
        <v>174002227</v>
      </c>
      <c r="E52" s="86">
        <v>34389000</v>
      </c>
      <c r="F52" s="87">
        <f t="shared" si="17"/>
        <v>208391227</v>
      </c>
      <c r="G52" s="85">
        <v>184423831</v>
      </c>
      <c r="H52" s="86">
        <v>35977350</v>
      </c>
      <c r="I52" s="87">
        <f t="shared" si="18"/>
        <v>220401181</v>
      </c>
      <c r="J52" s="85">
        <v>30019526</v>
      </c>
      <c r="K52" s="86">
        <v>-345770847</v>
      </c>
      <c r="L52" s="88">
        <f t="shared" si="19"/>
        <v>-315751321</v>
      </c>
      <c r="M52" s="105">
        <f t="shared" si="20"/>
        <v>-1.51518528656679</v>
      </c>
      <c r="N52" s="85">
        <v>39386975</v>
      </c>
      <c r="O52" s="86">
        <v>6769385</v>
      </c>
      <c r="P52" s="88">
        <f t="shared" si="21"/>
        <v>46156360</v>
      </c>
      <c r="Q52" s="105">
        <f t="shared" si="22"/>
        <v>0.22148897851635568</v>
      </c>
      <c r="R52" s="85">
        <v>33657399</v>
      </c>
      <c r="S52" s="86">
        <v>5579007</v>
      </c>
      <c r="T52" s="88">
        <f t="shared" si="23"/>
        <v>39236406</v>
      </c>
      <c r="U52" s="105">
        <f t="shared" si="24"/>
        <v>0.17802266676601883</v>
      </c>
      <c r="V52" s="85">
        <v>0</v>
      </c>
      <c r="W52" s="86">
        <v>0</v>
      </c>
      <c r="X52" s="88">
        <f t="shared" si="25"/>
        <v>0</v>
      </c>
      <c r="Y52" s="105">
        <f t="shared" si="26"/>
        <v>0</v>
      </c>
      <c r="Z52" s="125">
        <f t="shared" si="27"/>
        <v>103063900</v>
      </c>
      <c r="AA52" s="88">
        <f t="shared" si="28"/>
        <v>-333422455</v>
      </c>
      <c r="AB52" s="88">
        <f t="shared" si="29"/>
        <v>-230358555</v>
      </c>
      <c r="AC52" s="105">
        <f t="shared" si="30"/>
        <v>-1.0451784058271447</v>
      </c>
      <c r="AD52" s="85">
        <v>91918627</v>
      </c>
      <c r="AE52" s="86">
        <v>7549881</v>
      </c>
      <c r="AF52" s="88">
        <f t="shared" si="31"/>
        <v>99468508</v>
      </c>
      <c r="AG52" s="86">
        <v>494142414</v>
      </c>
      <c r="AH52" s="86">
        <v>494142414</v>
      </c>
      <c r="AI52" s="126">
        <v>26026649</v>
      </c>
      <c r="AJ52" s="127">
        <f t="shared" si="32"/>
        <v>0.05267034009349378</v>
      </c>
      <c r="AK52" s="128">
        <f t="shared" si="33"/>
        <v>-0.605539413539811</v>
      </c>
    </row>
    <row r="53" spans="1:37" ht="12.75">
      <c r="A53" s="62" t="s">
        <v>112</v>
      </c>
      <c r="B53" s="63" t="s">
        <v>316</v>
      </c>
      <c r="C53" s="64" t="s">
        <v>317</v>
      </c>
      <c r="D53" s="85">
        <v>546239647</v>
      </c>
      <c r="E53" s="86">
        <v>298414113</v>
      </c>
      <c r="F53" s="87">
        <f t="shared" si="17"/>
        <v>844653760</v>
      </c>
      <c r="G53" s="85">
        <v>557384296</v>
      </c>
      <c r="H53" s="86">
        <v>298414107</v>
      </c>
      <c r="I53" s="87">
        <f t="shared" si="18"/>
        <v>855798403</v>
      </c>
      <c r="J53" s="85">
        <v>87180767</v>
      </c>
      <c r="K53" s="86">
        <v>11123112</v>
      </c>
      <c r="L53" s="88">
        <f t="shared" si="19"/>
        <v>98303879</v>
      </c>
      <c r="M53" s="105">
        <f t="shared" si="20"/>
        <v>0.11638363984788276</v>
      </c>
      <c r="N53" s="85">
        <v>123677888</v>
      </c>
      <c r="O53" s="86">
        <v>87056352</v>
      </c>
      <c r="P53" s="88">
        <f t="shared" si="21"/>
        <v>210734240</v>
      </c>
      <c r="Q53" s="105">
        <f t="shared" si="22"/>
        <v>0.24949186279594612</v>
      </c>
      <c r="R53" s="85">
        <v>139933019</v>
      </c>
      <c r="S53" s="86">
        <v>22253309</v>
      </c>
      <c r="T53" s="88">
        <f t="shared" si="23"/>
        <v>162186328</v>
      </c>
      <c r="U53" s="105">
        <f t="shared" si="24"/>
        <v>0.1895146420365545</v>
      </c>
      <c r="V53" s="85">
        <v>0</v>
      </c>
      <c r="W53" s="86">
        <v>0</v>
      </c>
      <c r="X53" s="88">
        <f t="shared" si="25"/>
        <v>0</v>
      </c>
      <c r="Y53" s="105">
        <f t="shared" si="26"/>
        <v>0</v>
      </c>
      <c r="Z53" s="125">
        <f t="shared" si="27"/>
        <v>350791674</v>
      </c>
      <c r="AA53" s="88">
        <f t="shared" si="28"/>
        <v>120432773</v>
      </c>
      <c r="AB53" s="88">
        <f t="shared" si="29"/>
        <v>471224447</v>
      </c>
      <c r="AC53" s="105">
        <f t="shared" si="30"/>
        <v>0.5506255274000552</v>
      </c>
      <c r="AD53" s="85">
        <v>322873232</v>
      </c>
      <c r="AE53" s="86">
        <v>162100694</v>
      </c>
      <c r="AF53" s="88">
        <f t="shared" si="31"/>
        <v>484973926</v>
      </c>
      <c r="AG53" s="86">
        <v>2608959393</v>
      </c>
      <c r="AH53" s="86">
        <v>2608959393</v>
      </c>
      <c r="AI53" s="126">
        <v>160800986</v>
      </c>
      <c r="AJ53" s="127">
        <f t="shared" si="32"/>
        <v>0.061634146714371646</v>
      </c>
      <c r="AK53" s="128">
        <f t="shared" si="33"/>
        <v>-0.6655772211555967</v>
      </c>
    </row>
    <row r="54" spans="1:37" ht="16.5">
      <c r="A54" s="65"/>
      <c r="B54" s="66" t="s">
        <v>318</v>
      </c>
      <c r="C54" s="67"/>
      <c r="D54" s="89">
        <f>SUM(D49:D53)</f>
        <v>1475355289</v>
      </c>
      <c r="E54" s="90">
        <f>SUM(E49:E53)</f>
        <v>510602461</v>
      </c>
      <c r="F54" s="91">
        <f t="shared" si="17"/>
        <v>1985957750</v>
      </c>
      <c r="G54" s="89">
        <f>SUM(G49:G53)</f>
        <v>1566043572</v>
      </c>
      <c r="H54" s="90">
        <f>SUM(H49:H53)</f>
        <v>496074557</v>
      </c>
      <c r="I54" s="91">
        <f t="shared" si="18"/>
        <v>2062118129</v>
      </c>
      <c r="J54" s="89">
        <f>SUM(J49:J53)</f>
        <v>232731415</v>
      </c>
      <c r="K54" s="90">
        <f>SUM(K49:K53)</f>
        <v>-313672728</v>
      </c>
      <c r="L54" s="90">
        <f t="shared" si="19"/>
        <v>-80941313</v>
      </c>
      <c r="M54" s="106">
        <f t="shared" si="20"/>
        <v>-0.04075681519407953</v>
      </c>
      <c r="N54" s="89">
        <f>SUM(N49:N53)</f>
        <v>406217704</v>
      </c>
      <c r="O54" s="90">
        <f>SUM(O49:O53)</f>
        <v>134185112</v>
      </c>
      <c r="P54" s="90">
        <f t="shared" si="21"/>
        <v>540402816</v>
      </c>
      <c r="Q54" s="106">
        <f t="shared" si="22"/>
        <v>0.27211193994434174</v>
      </c>
      <c r="R54" s="89">
        <f>SUM(R49:R53)</f>
        <v>357830978</v>
      </c>
      <c r="S54" s="90">
        <f>SUM(S49:S53)</f>
        <v>67211498</v>
      </c>
      <c r="T54" s="90">
        <f t="shared" si="23"/>
        <v>425042476</v>
      </c>
      <c r="U54" s="106">
        <f t="shared" si="24"/>
        <v>0.20611936339753695</v>
      </c>
      <c r="V54" s="89">
        <f>SUM(V49:V53)</f>
        <v>0</v>
      </c>
      <c r="W54" s="90">
        <f>SUM(W49:W53)</f>
        <v>0</v>
      </c>
      <c r="X54" s="90">
        <f t="shared" si="25"/>
        <v>0</v>
      </c>
      <c r="Y54" s="106">
        <f t="shared" si="26"/>
        <v>0</v>
      </c>
      <c r="Z54" s="89">
        <f t="shared" si="27"/>
        <v>996780097</v>
      </c>
      <c r="AA54" s="90">
        <f t="shared" si="28"/>
        <v>-112276118</v>
      </c>
      <c r="AB54" s="90">
        <f t="shared" si="29"/>
        <v>884503979</v>
      </c>
      <c r="AC54" s="106">
        <f t="shared" si="30"/>
        <v>0.42892983023670417</v>
      </c>
      <c r="AD54" s="89">
        <f>SUM(AD49:AD53)</f>
        <v>855530230</v>
      </c>
      <c r="AE54" s="90">
        <f>SUM(AE49:AE53)</f>
        <v>791798773</v>
      </c>
      <c r="AF54" s="90">
        <f t="shared" si="31"/>
        <v>1647329003</v>
      </c>
      <c r="AG54" s="90">
        <f>SUM(AG49:AG53)</f>
        <v>4107194514</v>
      </c>
      <c r="AH54" s="90">
        <f>SUM(AH49:AH53)</f>
        <v>4107194514</v>
      </c>
      <c r="AI54" s="91">
        <f>SUM(AI49:AI53)</f>
        <v>337308804</v>
      </c>
      <c r="AJ54" s="129">
        <f t="shared" si="32"/>
        <v>0.08212632804466197</v>
      </c>
      <c r="AK54" s="130">
        <f t="shared" si="33"/>
        <v>-0.7419808215444865</v>
      </c>
    </row>
    <row r="55" spans="1:37" ht="12.75">
      <c r="A55" s="62" t="s">
        <v>97</v>
      </c>
      <c r="B55" s="63" t="s">
        <v>319</v>
      </c>
      <c r="C55" s="64" t="s">
        <v>320</v>
      </c>
      <c r="D55" s="85">
        <v>186444525</v>
      </c>
      <c r="E55" s="86">
        <v>52830775</v>
      </c>
      <c r="F55" s="87">
        <f t="shared" si="17"/>
        <v>239275300</v>
      </c>
      <c r="G55" s="85">
        <v>188157731</v>
      </c>
      <c r="H55" s="86">
        <v>53860308</v>
      </c>
      <c r="I55" s="87">
        <f t="shared" si="18"/>
        <v>242018039</v>
      </c>
      <c r="J55" s="85">
        <v>33302916</v>
      </c>
      <c r="K55" s="86">
        <v>12743008</v>
      </c>
      <c r="L55" s="88">
        <f t="shared" si="19"/>
        <v>46045924</v>
      </c>
      <c r="M55" s="105">
        <f t="shared" si="20"/>
        <v>0.19243910257347918</v>
      </c>
      <c r="N55" s="85">
        <v>44936948</v>
      </c>
      <c r="O55" s="86">
        <v>14794112</v>
      </c>
      <c r="P55" s="88">
        <f t="shared" si="21"/>
        <v>59731060</v>
      </c>
      <c r="Q55" s="105">
        <f t="shared" si="22"/>
        <v>0.24963320493172508</v>
      </c>
      <c r="R55" s="85">
        <v>34395705</v>
      </c>
      <c r="S55" s="86">
        <v>5334950</v>
      </c>
      <c r="T55" s="88">
        <f t="shared" si="23"/>
        <v>39730655</v>
      </c>
      <c r="U55" s="105">
        <f t="shared" si="24"/>
        <v>0.1641640233272033</v>
      </c>
      <c r="V55" s="85">
        <v>0</v>
      </c>
      <c r="W55" s="86">
        <v>0</v>
      </c>
      <c r="X55" s="88">
        <f t="shared" si="25"/>
        <v>0</v>
      </c>
      <c r="Y55" s="105">
        <f t="shared" si="26"/>
        <v>0</v>
      </c>
      <c r="Z55" s="125">
        <f t="shared" si="27"/>
        <v>112635569</v>
      </c>
      <c r="AA55" s="88">
        <f t="shared" si="28"/>
        <v>32872070</v>
      </c>
      <c r="AB55" s="88">
        <f t="shared" si="29"/>
        <v>145507639</v>
      </c>
      <c r="AC55" s="105">
        <f t="shared" si="30"/>
        <v>0.6012264193248834</v>
      </c>
      <c r="AD55" s="85">
        <v>146340787</v>
      </c>
      <c r="AE55" s="86">
        <v>26305573</v>
      </c>
      <c r="AF55" s="88">
        <f t="shared" si="31"/>
        <v>172646360</v>
      </c>
      <c r="AG55" s="86">
        <v>206990004</v>
      </c>
      <c r="AH55" s="86">
        <v>206990004</v>
      </c>
      <c r="AI55" s="126">
        <v>59250997</v>
      </c>
      <c r="AJ55" s="127">
        <f t="shared" si="32"/>
        <v>0.286250523479385</v>
      </c>
      <c r="AK55" s="128">
        <f t="shared" si="33"/>
        <v>-0.7698726170653121</v>
      </c>
    </row>
    <row r="56" spans="1:37" ht="12.75">
      <c r="A56" s="62" t="s">
        <v>97</v>
      </c>
      <c r="B56" s="63" t="s">
        <v>67</v>
      </c>
      <c r="C56" s="64" t="s">
        <v>68</v>
      </c>
      <c r="D56" s="85">
        <v>3485273600</v>
      </c>
      <c r="E56" s="86">
        <v>671834100</v>
      </c>
      <c r="F56" s="87">
        <f t="shared" si="17"/>
        <v>4157107700</v>
      </c>
      <c r="G56" s="85">
        <v>3603742324</v>
      </c>
      <c r="H56" s="86">
        <v>762708508</v>
      </c>
      <c r="I56" s="87">
        <f t="shared" si="18"/>
        <v>4366450832</v>
      </c>
      <c r="J56" s="85">
        <v>767623311</v>
      </c>
      <c r="K56" s="86">
        <v>21084802</v>
      </c>
      <c r="L56" s="88">
        <f t="shared" si="19"/>
        <v>788708113</v>
      </c>
      <c r="M56" s="105">
        <f t="shared" si="20"/>
        <v>0.18972520557983139</v>
      </c>
      <c r="N56" s="85">
        <v>821206420</v>
      </c>
      <c r="O56" s="86">
        <v>144505174</v>
      </c>
      <c r="P56" s="88">
        <f t="shared" si="21"/>
        <v>965711594</v>
      </c>
      <c r="Q56" s="105">
        <f t="shared" si="22"/>
        <v>0.23230372260983279</v>
      </c>
      <c r="R56" s="85">
        <v>806273640</v>
      </c>
      <c r="S56" s="86">
        <v>67935536</v>
      </c>
      <c r="T56" s="88">
        <f t="shared" si="23"/>
        <v>874209176</v>
      </c>
      <c r="U56" s="105">
        <f t="shared" si="24"/>
        <v>0.2002104706168371</v>
      </c>
      <c r="V56" s="85">
        <v>0</v>
      </c>
      <c r="W56" s="86">
        <v>0</v>
      </c>
      <c r="X56" s="88">
        <f t="shared" si="25"/>
        <v>0</v>
      </c>
      <c r="Y56" s="105">
        <f t="shared" si="26"/>
        <v>0</v>
      </c>
      <c r="Z56" s="125">
        <f t="shared" si="27"/>
        <v>2395103371</v>
      </c>
      <c r="AA56" s="88">
        <f t="shared" si="28"/>
        <v>233525512</v>
      </c>
      <c r="AB56" s="88">
        <f t="shared" si="29"/>
        <v>2628628883</v>
      </c>
      <c r="AC56" s="105">
        <f t="shared" si="30"/>
        <v>0.6020058358921193</v>
      </c>
      <c r="AD56" s="85">
        <v>2261987849</v>
      </c>
      <c r="AE56" s="86">
        <v>265268709</v>
      </c>
      <c r="AF56" s="88">
        <f t="shared" si="31"/>
        <v>2527256558</v>
      </c>
      <c r="AG56" s="86">
        <v>3831779900</v>
      </c>
      <c r="AH56" s="86">
        <v>3831779900</v>
      </c>
      <c r="AI56" s="126">
        <v>863775625</v>
      </c>
      <c r="AJ56" s="127">
        <f t="shared" si="32"/>
        <v>0.22542412339497891</v>
      </c>
      <c r="AK56" s="128">
        <f t="shared" si="33"/>
        <v>-0.654087681271337</v>
      </c>
    </row>
    <row r="57" spans="1:37" ht="12.75">
      <c r="A57" s="62" t="s">
        <v>97</v>
      </c>
      <c r="B57" s="63" t="s">
        <v>321</v>
      </c>
      <c r="C57" s="64" t="s">
        <v>322</v>
      </c>
      <c r="D57" s="85">
        <v>538048920</v>
      </c>
      <c r="E57" s="86">
        <v>71565750</v>
      </c>
      <c r="F57" s="87">
        <f t="shared" si="17"/>
        <v>609614670</v>
      </c>
      <c r="G57" s="85">
        <v>539065640</v>
      </c>
      <c r="H57" s="86">
        <v>80764410</v>
      </c>
      <c r="I57" s="87">
        <f t="shared" si="18"/>
        <v>619830050</v>
      </c>
      <c r="J57" s="85">
        <v>130457503</v>
      </c>
      <c r="K57" s="86">
        <v>16081744</v>
      </c>
      <c r="L57" s="88">
        <f t="shared" si="19"/>
        <v>146539247</v>
      </c>
      <c r="M57" s="105">
        <f t="shared" si="20"/>
        <v>0.2403801191332879</v>
      </c>
      <c r="N57" s="85">
        <v>123951674</v>
      </c>
      <c r="O57" s="86">
        <v>20456790</v>
      </c>
      <c r="P57" s="88">
        <f t="shared" si="21"/>
        <v>144408464</v>
      </c>
      <c r="Q57" s="105">
        <f t="shared" si="22"/>
        <v>0.23688482431041236</v>
      </c>
      <c r="R57" s="85">
        <v>94467080</v>
      </c>
      <c r="S57" s="86">
        <v>12647879</v>
      </c>
      <c r="T57" s="88">
        <f t="shared" si="23"/>
        <v>107114959</v>
      </c>
      <c r="U57" s="105">
        <f t="shared" si="24"/>
        <v>0.17281343329514276</v>
      </c>
      <c r="V57" s="85">
        <v>0</v>
      </c>
      <c r="W57" s="86">
        <v>0</v>
      </c>
      <c r="X57" s="88">
        <f t="shared" si="25"/>
        <v>0</v>
      </c>
      <c r="Y57" s="105">
        <f t="shared" si="26"/>
        <v>0</v>
      </c>
      <c r="Z57" s="125">
        <f t="shared" si="27"/>
        <v>348876257</v>
      </c>
      <c r="AA57" s="88">
        <f t="shared" si="28"/>
        <v>49186413</v>
      </c>
      <c r="AB57" s="88">
        <f t="shared" si="29"/>
        <v>398062670</v>
      </c>
      <c r="AC57" s="105">
        <f t="shared" si="30"/>
        <v>0.6422126032773016</v>
      </c>
      <c r="AD57" s="85">
        <v>345936175</v>
      </c>
      <c r="AE57" s="86">
        <v>24878550</v>
      </c>
      <c r="AF57" s="88">
        <f t="shared" si="31"/>
        <v>370814725</v>
      </c>
      <c r="AG57" s="86">
        <v>554444390</v>
      </c>
      <c r="AH57" s="86">
        <v>554444390</v>
      </c>
      <c r="AI57" s="126">
        <v>123944806</v>
      </c>
      <c r="AJ57" s="127">
        <f t="shared" si="32"/>
        <v>0.22354776824416964</v>
      </c>
      <c r="AK57" s="128">
        <f t="shared" si="33"/>
        <v>-0.7111361772378375</v>
      </c>
    </row>
    <row r="58" spans="1:37" ht="12.75">
      <c r="A58" s="62" t="s">
        <v>97</v>
      </c>
      <c r="B58" s="63" t="s">
        <v>323</v>
      </c>
      <c r="C58" s="64" t="s">
        <v>324</v>
      </c>
      <c r="D58" s="85">
        <v>160052820</v>
      </c>
      <c r="E58" s="86">
        <v>39694000</v>
      </c>
      <c r="F58" s="87">
        <f t="shared" si="17"/>
        <v>199746820</v>
      </c>
      <c r="G58" s="85">
        <v>170964863</v>
      </c>
      <c r="H58" s="86">
        <v>39943370</v>
      </c>
      <c r="I58" s="87">
        <f t="shared" si="18"/>
        <v>210908233</v>
      </c>
      <c r="J58" s="85">
        <v>38225348</v>
      </c>
      <c r="K58" s="86">
        <v>-457060632</v>
      </c>
      <c r="L58" s="88">
        <f t="shared" si="19"/>
        <v>-418835284</v>
      </c>
      <c r="M58" s="105">
        <f t="shared" si="20"/>
        <v>-2.096830798107324</v>
      </c>
      <c r="N58" s="85">
        <v>39513226</v>
      </c>
      <c r="O58" s="86">
        <v>9500354</v>
      </c>
      <c r="P58" s="88">
        <f t="shared" si="21"/>
        <v>49013580</v>
      </c>
      <c r="Q58" s="105">
        <f t="shared" si="22"/>
        <v>0.2453785246743853</v>
      </c>
      <c r="R58" s="85">
        <v>27182696</v>
      </c>
      <c r="S58" s="86">
        <v>471948347</v>
      </c>
      <c r="T58" s="88">
        <f t="shared" si="23"/>
        <v>499131043</v>
      </c>
      <c r="U58" s="105">
        <f t="shared" si="24"/>
        <v>2.366579226900071</v>
      </c>
      <c r="V58" s="85">
        <v>0</v>
      </c>
      <c r="W58" s="86">
        <v>0</v>
      </c>
      <c r="X58" s="88">
        <f t="shared" si="25"/>
        <v>0</v>
      </c>
      <c r="Y58" s="105">
        <f t="shared" si="26"/>
        <v>0</v>
      </c>
      <c r="Z58" s="125">
        <f t="shared" si="27"/>
        <v>104921270</v>
      </c>
      <c r="AA58" s="88">
        <f t="shared" si="28"/>
        <v>24388069</v>
      </c>
      <c r="AB58" s="88">
        <f t="shared" si="29"/>
        <v>129309339</v>
      </c>
      <c r="AC58" s="105">
        <f t="shared" si="30"/>
        <v>0.6131071184878781</v>
      </c>
      <c r="AD58" s="85">
        <v>119662653</v>
      </c>
      <c r="AE58" s="86">
        <v>481568960</v>
      </c>
      <c r="AF58" s="88">
        <f t="shared" si="31"/>
        <v>601231613</v>
      </c>
      <c r="AG58" s="86">
        <v>177990872</v>
      </c>
      <c r="AH58" s="86">
        <v>177990872</v>
      </c>
      <c r="AI58" s="126">
        <v>39655424</v>
      </c>
      <c r="AJ58" s="127">
        <f t="shared" si="32"/>
        <v>0.2227947060116656</v>
      </c>
      <c r="AK58" s="128">
        <f t="shared" si="33"/>
        <v>-0.16981903112270313</v>
      </c>
    </row>
    <row r="59" spans="1:37" ht="12.75">
      <c r="A59" s="62" t="s">
        <v>97</v>
      </c>
      <c r="B59" s="63" t="s">
        <v>325</v>
      </c>
      <c r="C59" s="64" t="s">
        <v>326</v>
      </c>
      <c r="D59" s="85">
        <v>185456001</v>
      </c>
      <c r="E59" s="86">
        <v>10043750</v>
      </c>
      <c r="F59" s="87">
        <f t="shared" si="17"/>
        <v>195499751</v>
      </c>
      <c r="G59" s="85">
        <v>208264050</v>
      </c>
      <c r="H59" s="86">
        <v>46700450</v>
      </c>
      <c r="I59" s="87">
        <f t="shared" si="18"/>
        <v>254964500</v>
      </c>
      <c r="J59" s="85">
        <v>24476926</v>
      </c>
      <c r="K59" s="86">
        <v>-419665334</v>
      </c>
      <c r="L59" s="88">
        <f t="shared" si="19"/>
        <v>-395188408</v>
      </c>
      <c r="M59" s="105">
        <f t="shared" si="20"/>
        <v>-2.0214266564462275</v>
      </c>
      <c r="N59" s="85">
        <v>22457034</v>
      </c>
      <c r="O59" s="86">
        <v>221975</v>
      </c>
      <c r="P59" s="88">
        <f t="shared" si="21"/>
        <v>22679009</v>
      </c>
      <c r="Q59" s="105">
        <f t="shared" si="22"/>
        <v>0.1160053088763269</v>
      </c>
      <c r="R59" s="85">
        <v>25796390</v>
      </c>
      <c r="S59" s="86">
        <v>460959</v>
      </c>
      <c r="T59" s="88">
        <f t="shared" si="23"/>
        <v>26257349</v>
      </c>
      <c r="U59" s="105">
        <f t="shared" si="24"/>
        <v>0.10298433311304123</v>
      </c>
      <c r="V59" s="85">
        <v>0</v>
      </c>
      <c r="W59" s="86">
        <v>0</v>
      </c>
      <c r="X59" s="88">
        <f t="shared" si="25"/>
        <v>0</v>
      </c>
      <c r="Y59" s="105">
        <f t="shared" si="26"/>
        <v>0</v>
      </c>
      <c r="Z59" s="125">
        <f t="shared" si="27"/>
        <v>72730350</v>
      </c>
      <c r="AA59" s="88">
        <f t="shared" si="28"/>
        <v>-418982400</v>
      </c>
      <c r="AB59" s="88">
        <f t="shared" si="29"/>
        <v>-346252050</v>
      </c>
      <c r="AC59" s="105">
        <f t="shared" si="30"/>
        <v>-1.358040236974167</v>
      </c>
      <c r="AD59" s="85">
        <v>69478277</v>
      </c>
      <c r="AE59" s="86">
        <v>-1577945</v>
      </c>
      <c r="AF59" s="88">
        <f t="shared" si="31"/>
        <v>67900332</v>
      </c>
      <c r="AG59" s="86">
        <v>211546146</v>
      </c>
      <c r="AH59" s="86">
        <v>211546146</v>
      </c>
      <c r="AI59" s="126">
        <v>33743099</v>
      </c>
      <c r="AJ59" s="127">
        <f t="shared" si="32"/>
        <v>0.15950703729672297</v>
      </c>
      <c r="AK59" s="128">
        <f t="shared" si="33"/>
        <v>-0.6132957199679083</v>
      </c>
    </row>
    <row r="60" spans="1:37" ht="12.75">
      <c r="A60" s="62" t="s">
        <v>112</v>
      </c>
      <c r="B60" s="63" t="s">
        <v>327</v>
      </c>
      <c r="C60" s="64" t="s">
        <v>328</v>
      </c>
      <c r="D60" s="85">
        <v>793797372</v>
      </c>
      <c r="E60" s="86">
        <v>296130376</v>
      </c>
      <c r="F60" s="87">
        <f t="shared" si="17"/>
        <v>1089927748</v>
      </c>
      <c r="G60" s="85">
        <v>913023661</v>
      </c>
      <c r="H60" s="86">
        <v>294733767</v>
      </c>
      <c r="I60" s="87">
        <f t="shared" si="18"/>
        <v>1207757428</v>
      </c>
      <c r="J60" s="85">
        <v>192074966</v>
      </c>
      <c r="K60" s="86">
        <v>28333907</v>
      </c>
      <c r="L60" s="88">
        <f t="shared" si="19"/>
        <v>220408873</v>
      </c>
      <c r="M60" s="105">
        <f t="shared" si="20"/>
        <v>0.20222337985655173</v>
      </c>
      <c r="N60" s="85">
        <v>296617451</v>
      </c>
      <c r="O60" s="86">
        <v>49396078</v>
      </c>
      <c r="P60" s="88">
        <f t="shared" si="21"/>
        <v>346013529</v>
      </c>
      <c r="Q60" s="105">
        <f t="shared" si="22"/>
        <v>0.31746464812454706</v>
      </c>
      <c r="R60" s="85">
        <v>208698246</v>
      </c>
      <c r="S60" s="86">
        <v>79468809</v>
      </c>
      <c r="T60" s="88">
        <f t="shared" si="23"/>
        <v>288167055</v>
      </c>
      <c r="U60" s="105">
        <f t="shared" si="24"/>
        <v>0.23859679793250668</v>
      </c>
      <c r="V60" s="85">
        <v>0</v>
      </c>
      <c r="W60" s="86">
        <v>0</v>
      </c>
      <c r="X60" s="88">
        <f t="shared" si="25"/>
        <v>0</v>
      </c>
      <c r="Y60" s="105">
        <f t="shared" si="26"/>
        <v>0</v>
      </c>
      <c r="Z60" s="125">
        <f t="shared" si="27"/>
        <v>697390663</v>
      </c>
      <c r="AA60" s="88">
        <f t="shared" si="28"/>
        <v>157198794</v>
      </c>
      <c r="AB60" s="88">
        <f t="shared" si="29"/>
        <v>854589457</v>
      </c>
      <c r="AC60" s="105">
        <f t="shared" si="30"/>
        <v>0.7075836895618745</v>
      </c>
      <c r="AD60" s="85">
        <v>616420672</v>
      </c>
      <c r="AE60" s="86">
        <v>129477151</v>
      </c>
      <c r="AF60" s="88">
        <f t="shared" si="31"/>
        <v>745897823</v>
      </c>
      <c r="AG60" s="86">
        <v>1196749797</v>
      </c>
      <c r="AH60" s="86">
        <v>1196749797</v>
      </c>
      <c r="AI60" s="126">
        <v>238350684</v>
      </c>
      <c r="AJ60" s="127">
        <f t="shared" si="32"/>
        <v>0.19916500892458475</v>
      </c>
      <c r="AK60" s="128">
        <f t="shared" si="33"/>
        <v>-0.6136641693885196</v>
      </c>
    </row>
    <row r="61" spans="1:37" ht="16.5">
      <c r="A61" s="65"/>
      <c r="B61" s="66" t="s">
        <v>329</v>
      </c>
      <c r="C61" s="67"/>
      <c r="D61" s="89">
        <f>SUM(D55:D60)</f>
        <v>5349073238</v>
      </c>
      <c r="E61" s="90">
        <f>SUM(E55:E60)</f>
        <v>1142098751</v>
      </c>
      <c r="F61" s="91">
        <f t="shared" si="17"/>
        <v>6491171989</v>
      </c>
      <c r="G61" s="89">
        <f>SUM(G55:G60)</f>
        <v>5623218269</v>
      </c>
      <c r="H61" s="90">
        <f>SUM(H55:H60)</f>
        <v>1278710813</v>
      </c>
      <c r="I61" s="91">
        <f t="shared" si="18"/>
        <v>6901929082</v>
      </c>
      <c r="J61" s="89">
        <f>SUM(J55:J60)</f>
        <v>1186160970</v>
      </c>
      <c r="K61" s="90">
        <f>SUM(K55:K60)</f>
        <v>-798482505</v>
      </c>
      <c r="L61" s="90">
        <f t="shared" si="19"/>
        <v>387678465</v>
      </c>
      <c r="M61" s="106">
        <f t="shared" si="20"/>
        <v>0.05972395518975056</v>
      </c>
      <c r="N61" s="89">
        <f>SUM(N55:N60)</f>
        <v>1348682753</v>
      </c>
      <c r="O61" s="90">
        <f>SUM(O55:O60)</f>
        <v>238874483</v>
      </c>
      <c r="P61" s="90">
        <f t="shared" si="21"/>
        <v>1587557236</v>
      </c>
      <c r="Q61" s="106">
        <f t="shared" si="22"/>
        <v>0.2445717412341391</v>
      </c>
      <c r="R61" s="89">
        <f>SUM(R55:R60)</f>
        <v>1196813757</v>
      </c>
      <c r="S61" s="90">
        <f>SUM(S55:S60)</f>
        <v>637796480</v>
      </c>
      <c r="T61" s="90">
        <f t="shared" si="23"/>
        <v>1834610237</v>
      </c>
      <c r="U61" s="106">
        <f t="shared" si="24"/>
        <v>0.2658112268618642</v>
      </c>
      <c r="V61" s="89">
        <f>SUM(V55:V60)</f>
        <v>0</v>
      </c>
      <c r="W61" s="90">
        <f>SUM(W55:W60)</f>
        <v>0</v>
      </c>
      <c r="X61" s="90">
        <f t="shared" si="25"/>
        <v>0</v>
      </c>
      <c r="Y61" s="106">
        <f t="shared" si="26"/>
        <v>0</v>
      </c>
      <c r="Z61" s="89">
        <f t="shared" si="27"/>
        <v>3731657480</v>
      </c>
      <c r="AA61" s="90">
        <f t="shared" si="28"/>
        <v>78188458</v>
      </c>
      <c r="AB61" s="90">
        <f t="shared" si="29"/>
        <v>3809845938</v>
      </c>
      <c r="AC61" s="106">
        <f t="shared" si="30"/>
        <v>0.5519972594235937</v>
      </c>
      <c r="AD61" s="89">
        <f>SUM(AD55:AD60)</f>
        <v>3559826413</v>
      </c>
      <c r="AE61" s="90">
        <f>SUM(AE55:AE60)</f>
        <v>925920998</v>
      </c>
      <c r="AF61" s="90">
        <f t="shared" si="31"/>
        <v>4485747411</v>
      </c>
      <c r="AG61" s="90">
        <f>SUM(AG55:AG60)</f>
        <v>6179501109</v>
      </c>
      <c r="AH61" s="90">
        <f>SUM(AH55:AH60)</f>
        <v>6179501109</v>
      </c>
      <c r="AI61" s="91">
        <f>SUM(AI55:AI60)</f>
        <v>1358720635</v>
      </c>
      <c r="AJ61" s="129">
        <f t="shared" si="32"/>
        <v>0.21987545774870415</v>
      </c>
      <c r="AK61" s="130">
        <f t="shared" si="33"/>
        <v>-0.5910134769289175</v>
      </c>
    </row>
    <row r="62" spans="1:37" ht="12.75">
      <c r="A62" s="62" t="s">
        <v>97</v>
      </c>
      <c r="B62" s="63" t="s">
        <v>330</v>
      </c>
      <c r="C62" s="64" t="s">
        <v>331</v>
      </c>
      <c r="D62" s="85">
        <v>309016336</v>
      </c>
      <c r="E62" s="86">
        <v>59005493</v>
      </c>
      <c r="F62" s="87">
        <f t="shared" si="17"/>
        <v>368021829</v>
      </c>
      <c r="G62" s="85">
        <v>320667434</v>
      </c>
      <c r="H62" s="86">
        <v>93192437</v>
      </c>
      <c r="I62" s="87">
        <f t="shared" si="18"/>
        <v>413859871</v>
      </c>
      <c r="J62" s="85">
        <v>57004787</v>
      </c>
      <c r="K62" s="86">
        <v>-250258765</v>
      </c>
      <c r="L62" s="88">
        <f t="shared" si="19"/>
        <v>-193253978</v>
      </c>
      <c r="M62" s="105">
        <f t="shared" si="20"/>
        <v>-0.5251155305790298</v>
      </c>
      <c r="N62" s="85">
        <v>69924390</v>
      </c>
      <c r="O62" s="86">
        <v>11590413</v>
      </c>
      <c r="P62" s="88">
        <f t="shared" si="21"/>
        <v>81514803</v>
      </c>
      <c r="Q62" s="105">
        <f t="shared" si="22"/>
        <v>0.22149447825281038</v>
      </c>
      <c r="R62" s="85">
        <v>57030683</v>
      </c>
      <c r="S62" s="86">
        <v>10154810</v>
      </c>
      <c r="T62" s="88">
        <f t="shared" si="23"/>
        <v>67185493</v>
      </c>
      <c r="U62" s="105">
        <f t="shared" si="24"/>
        <v>0.1623387472616305</v>
      </c>
      <c r="V62" s="85">
        <v>0</v>
      </c>
      <c r="W62" s="86">
        <v>0</v>
      </c>
      <c r="X62" s="88">
        <f t="shared" si="25"/>
        <v>0</v>
      </c>
      <c r="Y62" s="105">
        <f t="shared" si="26"/>
        <v>0</v>
      </c>
      <c r="Z62" s="125">
        <f t="shared" si="27"/>
        <v>183959860</v>
      </c>
      <c r="AA62" s="88">
        <f t="shared" si="28"/>
        <v>-228513542</v>
      </c>
      <c r="AB62" s="88">
        <f t="shared" si="29"/>
        <v>-44553682</v>
      </c>
      <c r="AC62" s="105">
        <f t="shared" si="30"/>
        <v>-0.10765402766000476</v>
      </c>
      <c r="AD62" s="85">
        <v>174055508</v>
      </c>
      <c r="AE62" s="86">
        <v>15985346</v>
      </c>
      <c r="AF62" s="88">
        <f t="shared" si="31"/>
        <v>190040854</v>
      </c>
      <c r="AG62" s="86">
        <v>348584832</v>
      </c>
      <c r="AH62" s="86">
        <v>348584832</v>
      </c>
      <c r="AI62" s="126">
        <v>61446208</v>
      </c>
      <c r="AJ62" s="127">
        <f t="shared" si="32"/>
        <v>0.17627332677515928</v>
      </c>
      <c r="AK62" s="128">
        <f t="shared" si="33"/>
        <v>-0.6464681588938765</v>
      </c>
    </row>
    <row r="63" spans="1:37" ht="12.75">
      <c r="A63" s="62" t="s">
        <v>97</v>
      </c>
      <c r="B63" s="63" t="s">
        <v>332</v>
      </c>
      <c r="C63" s="64" t="s">
        <v>333</v>
      </c>
      <c r="D63" s="85">
        <v>1890949224</v>
      </c>
      <c r="E63" s="86">
        <v>295382305</v>
      </c>
      <c r="F63" s="87">
        <f t="shared" si="17"/>
        <v>2186331529</v>
      </c>
      <c r="G63" s="85">
        <v>1888605407</v>
      </c>
      <c r="H63" s="86">
        <v>235267125</v>
      </c>
      <c r="I63" s="87">
        <f t="shared" si="18"/>
        <v>2123872532</v>
      </c>
      <c r="J63" s="85">
        <v>337112954</v>
      </c>
      <c r="K63" s="86">
        <v>34094328</v>
      </c>
      <c r="L63" s="88">
        <f t="shared" si="19"/>
        <v>371207282</v>
      </c>
      <c r="M63" s="105">
        <f t="shared" si="20"/>
        <v>0.1697854497710992</v>
      </c>
      <c r="N63" s="85">
        <v>399782739</v>
      </c>
      <c r="O63" s="86">
        <v>25592672</v>
      </c>
      <c r="P63" s="88">
        <f t="shared" si="21"/>
        <v>425375411</v>
      </c>
      <c r="Q63" s="105">
        <f t="shared" si="22"/>
        <v>0.19456125722824902</v>
      </c>
      <c r="R63" s="85">
        <v>376989495</v>
      </c>
      <c r="S63" s="86">
        <v>27071058</v>
      </c>
      <c r="T63" s="88">
        <f t="shared" si="23"/>
        <v>404060553</v>
      </c>
      <c r="U63" s="105">
        <f t="shared" si="24"/>
        <v>0.19024708258715783</v>
      </c>
      <c r="V63" s="85">
        <v>0</v>
      </c>
      <c r="W63" s="86">
        <v>0</v>
      </c>
      <c r="X63" s="88">
        <f t="shared" si="25"/>
        <v>0</v>
      </c>
      <c r="Y63" s="105">
        <f t="shared" si="26"/>
        <v>0</v>
      </c>
      <c r="Z63" s="125">
        <f t="shared" si="27"/>
        <v>1113885188</v>
      </c>
      <c r="AA63" s="88">
        <f t="shared" si="28"/>
        <v>86758058</v>
      </c>
      <c r="AB63" s="88">
        <f t="shared" si="29"/>
        <v>1200643246</v>
      </c>
      <c r="AC63" s="105">
        <f t="shared" si="30"/>
        <v>0.5653085238921486</v>
      </c>
      <c r="AD63" s="85">
        <v>1089197089</v>
      </c>
      <c r="AE63" s="86">
        <v>98956765</v>
      </c>
      <c r="AF63" s="88">
        <f t="shared" si="31"/>
        <v>1188153854</v>
      </c>
      <c r="AG63" s="86">
        <v>2062000204</v>
      </c>
      <c r="AH63" s="86">
        <v>2062000204</v>
      </c>
      <c r="AI63" s="126">
        <v>398154995</v>
      </c>
      <c r="AJ63" s="127">
        <f t="shared" si="32"/>
        <v>0.1930916370559195</v>
      </c>
      <c r="AK63" s="128">
        <f t="shared" si="33"/>
        <v>-0.6599257313017982</v>
      </c>
    </row>
    <row r="64" spans="1:37" ht="12.75">
      <c r="A64" s="62" t="s">
        <v>97</v>
      </c>
      <c r="B64" s="63" t="s">
        <v>334</v>
      </c>
      <c r="C64" s="64" t="s">
        <v>335</v>
      </c>
      <c r="D64" s="85">
        <v>197831506</v>
      </c>
      <c r="E64" s="86">
        <v>85122266</v>
      </c>
      <c r="F64" s="87">
        <f t="shared" si="17"/>
        <v>282953772</v>
      </c>
      <c r="G64" s="85">
        <v>223128801</v>
      </c>
      <c r="H64" s="86">
        <v>88396214</v>
      </c>
      <c r="I64" s="87">
        <f t="shared" si="18"/>
        <v>311525015</v>
      </c>
      <c r="J64" s="85">
        <v>36370084</v>
      </c>
      <c r="K64" s="86">
        <v>9135284</v>
      </c>
      <c r="L64" s="88">
        <f t="shared" si="19"/>
        <v>45505368</v>
      </c>
      <c r="M64" s="105">
        <f t="shared" si="20"/>
        <v>0.16082262370405861</v>
      </c>
      <c r="N64" s="85">
        <v>60275726</v>
      </c>
      <c r="O64" s="86">
        <v>11682678</v>
      </c>
      <c r="P64" s="88">
        <f t="shared" si="21"/>
        <v>71958404</v>
      </c>
      <c r="Q64" s="105">
        <f t="shared" si="22"/>
        <v>0.2543115205405355</v>
      </c>
      <c r="R64" s="85">
        <v>49960479</v>
      </c>
      <c r="S64" s="86">
        <v>17540510</v>
      </c>
      <c r="T64" s="88">
        <f t="shared" si="23"/>
        <v>67500989</v>
      </c>
      <c r="U64" s="105">
        <f t="shared" si="24"/>
        <v>0.21667919348306589</v>
      </c>
      <c r="V64" s="85">
        <v>0</v>
      </c>
      <c r="W64" s="86">
        <v>0</v>
      </c>
      <c r="X64" s="88">
        <f t="shared" si="25"/>
        <v>0</v>
      </c>
      <c r="Y64" s="105">
        <f t="shared" si="26"/>
        <v>0</v>
      </c>
      <c r="Z64" s="125">
        <f t="shared" si="27"/>
        <v>146606289</v>
      </c>
      <c r="AA64" s="88">
        <f t="shared" si="28"/>
        <v>38358472</v>
      </c>
      <c r="AB64" s="88">
        <f t="shared" si="29"/>
        <v>184964761</v>
      </c>
      <c r="AC64" s="105">
        <f t="shared" si="30"/>
        <v>0.5937396744848885</v>
      </c>
      <c r="AD64" s="85">
        <v>117781815</v>
      </c>
      <c r="AE64" s="86">
        <v>37885991</v>
      </c>
      <c r="AF64" s="88">
        <f t="shared" si="31"/>
        <v>155667806</v>
      </c>
      <c r="AG64" s="86">
        <v>252271536</v>
      </c>
      <c r="AH64" s="86">
        <v>252271536</v>
      </c>
      <c r="AI64" s="126">
        <v>37170902</v>
      </c>
      <c r="AJ64" s="127">
        <f t="shared" si="32"/>
        <v>0.14734481182213122</v>
      </c>
      <c r="AK64" s="128">
        <f t="shared" si="33"/>
        <v>-0.5663779767025174</v>
      </c>
    </row>
    <row r="65" spans="1:37" ht="12.75">
      <c r="A65" s="62" t="s">
        <v>97</v>
      </c>
      <c r="B65" s="63" t="s">
        <v>336</v>
      </c>
      <c r="C65" s="64" t="s">
        <v>337</v>
      </c>
      <c r="D65" s="85">
        <v>129994412</v>
      </c>
      <c r="E65" s="86">
        <v>33939000</v>
      </c>
      <c r="F65" s="87">
        <f t="shared" si="17"/>
        <v>163933412</v>
      </c>
      <c r="G65" s="85">
        <v>153161712</v>
      </c>
      <c r="H65" s="86">
        <v>55569312</v>
      </c>
      <c r="I65" s="87">
        <f t="shared" si="18"/>
        <v>208731024</v>
      </c>
      <c r="J65" s="85">
        <v>29045881</v>
      </c>
      <c r="K65" s="86">
        <v>11670627</v>
      </c>
      <c r="L65" s="88">
        <f t="shared" si="19"/>
        <v>40716508</v>
      </c>
      <c r="M65" s="105">
        <f t="shared" si="20"/>
        <v>0.24837223542934617</v>
      </c>
      <c r="N65" s="85">
        <v>34079543</v>
      </c>
      <c r="O65" s="86">
        <v>9413299</v>
      </c>
      <c r="P65" s="88">
        <f t="shared" si="21"/>
        <v>43492842</v>
      </c>
      <c r="Q65" s="105">
        <f t="shared" si="22"/>
        <v>0.2653079776073959</v>
      </c>
      <c r="R65" s="85">
        <v>31447046</v>
      </c>
      <c r="S65" s="86">
        <v>9136498</v>
      </c>
      <c r="T65" s="88">
        <f t="shared" si="23"/>
        <v>40583544</v>
      </c>
      <c r="U65" s="105">
        <f t="shared" si="24"/>
        <v>0.19442986108284507</v>
      </c>
      <c r="V65" s="85">
        <v>0</v>
      </c>
      <c r="W65" s="86">
        <v>0</v>
      </c>
      <c r="X65" s="88">
        <f t="shared" si="25"/>
        <v>0</v>
      </c>
      <c r="Y65" s="105">
        <f t="shared" si="26"/>
        <v>0</v>
      </c>
      <c r="Z65" s="125">
        <f t="shared" si="27"/>
        <v>94572470</v>
      </c>
      <c r="AA65" s="88">
        <f t="shared" si="28"/>
        <v>30220424</v>
      </c>
      <c r="AB65" s="88">
        <f t="shared" si="29"/>
        <v>124792894</v>
      </c>
      <c r="AC65" s="105">
        <f t="shared" si="30"/>
        <v>0.5978646183425038</v>
      </c>
      <c r="AD65" s="85">
        <v>81896486</v>
      </c>
      <c r="AE65" s="86">
        <v>30757249</v>
      </c>
      <c r="AF65" s="88">
        <f t="shared" si="31"/>
        <v>112653735</v>
      </c>
      <c r="AG65" s="86">
        <v>165503430</v>
      </c>
      <c r="AH65" s="86">
        <v>165503430</v>
      </c>
      <c r="AI65" s="126">
        <v>33352281</v>
      </c>
      <c r="AJ65" s="127">
        <f t="shared" si="32"/>
        <v>0.20152017997451774</v>
      </c>
      <c r="AK65" s="128">
        <f t="shared" si="33"/>
        <v>-0.6397496807362846</v>
      </c>
    </row>
    <row r="66" spans="1:37" ht="12.75">
      <c r="A66" s="62" t="s">
        <v>112</v>
      </c>
      <c r="B66" s="63" t="s">
        <v>338</v>
      </c>
      <c r="C66" s="64" t="s">
        <v>339</v>
      </c>
      <c r="D66" s="85">
        <v>944557248</v>
      </c>
      <c r="E66" s="86">
        <v>202795592</v>
      </c>
      <c r="F66" s="87">
        <f t="shared" si="17"/>
        <v>1147352840</v>
      </c>
      <c r="G66" s="85">
        <v>1003671782</v>
      </c>
      <c r="H66" s="86">
        <v>258242482</v>
      </c>
      <c r="I66" s="87">
        <f t="shared" si="18"/>
        <v>1261914264</v>
      </c>
      <c r="J66" s="85">
        <v>233706853</v>
      </c>
      <c r="K66" s="86">
        <v>37565497</v>
      </c>
      <c r="L66" s="88">
        <f t="shared" si="19"/>
        <v>271272350</v>
      </c>
      <c r="M66" s="105">
        <f t="shared" si="20"/>
        <v>0.236433240536538</v>
      </c>
      <c r="N66" s="85">
        <v>221177517</v>
      </c>
      <c r="O66" s="86">
        <v>68967331</v>
      </c>
      <c r="P66" s="88">
        <f t="shared" si="21"/>
        <v>290144848</v>
      </c>
      <c r="Q66" s="105">
        <f t="shared" si="22"/>
        <v>0.25288197133847684</v>
      </c>
      <c r="R66" s="85">
        <v>244554882</v>
      </c>
      <c r="S66" s="86">
        <v>43910827</v>
      </c>
      <c r="T66" s="88">
        <f t="shared" si="23"/>
        <v>288465709</v>
      </c>
      <c r="U66" s="105">
        <f t="shared" si="24"/>
        <v>0.2285937462071512</v>
      </c>
      <c r="V66" s="85">
        <v>0</v>
      </c>
      <c r="W66" s="86">
        <v>0</v>
      </c>
      <c r="X66" s="88">
        <f t="shared" si="25"/>
        <v>0</v>
      </c>
      <c r="Y66" s="105">
        <f t="shared" si="26"/>
        <v>0</v>
      </c>
      <c r="Z66" s="125">
        <f t="shared" si="27"/>
        <v>699439252</v>
      </c>
      <c r="AA66" s="88">
        <f t="shared" si="28"/>
        <v>150443655</v>
      </c>
      <c r="AB66" s="88">
        <f t="shared" si="29"/>
        <v>849882907</v>
      </c>
      <c r="AC66" s="105">
        <f t="shared" si="30"/>
        <v>0.673487043649108</v>
      </c>
      <c r="AD66" s="85">
        <v>599018172</v>
      </c>
      <c r="AE66" s="86">
        <v>100565874</v>
      </c>
      <c r="AF66" s="88">
        <f t="shared" si="31"/>
        <v>699584046</v>
      </c>
      <c r="AG66" s="86">
        <v>1233734820</v>
      </c>
      <c r="AH66" s="86">
        <v>1233734820</v>
      </c>
      <c r="AI66" s="126">
        <v>188464535</v>
      </c>
      <c r="AJ66" s="127">
        <f t="shared" si="32"/>
        <v>0.15275935472097643</v>
      </c>
      <c r="AK66" s="128">
        <f t="shared" si="33"/>
        <v>-0.5876611099847752</v>
      </c>
    </row>
    <row r="67" spans="1:37" ht="16.5">
      <c r="A67" s="65"/>
      <c r="B67" s="66" t="s">
        <v>340</v>
      </c>
      <c r="C67" s="67"/>
      <c r="D67" s="89">
        <f>SUM(D62:D66)</f>
        <v>3472348726</v>
      </c>
      <c r="E67" s="90">
        <f>SUM(E62:E66)</f>
        <v>676244656</v>
      </c>
      <c r="F67" s="91">
        <f t="shared" si="17"/>
        <v>4148593382</v>
      </c>
      <c r="G67" s="89">
        <f>SUM(G62:G66)</f>
        <v>3589235136</v>
      </c>
      <c r="H67" s="90">
        <f>SUM(H62:H66)</f>
        <v>730667570</v>
      </c>
      <c r="I67" s="91">
        <f t="shared" si="18"/>
        <v>4319902706</v>
      </c>
      <c r="J67" s="89">
        <f>SUM(J62:J66)</f>
        <v>693240559</v>
      </c>
      <c r="K67" s="90">
        <f>SUM(K62:K66)</f>
        <v>-157793029</v>
      </c>
      <c r="L67" s="90">
        <f t="shared" si="19"/>
        <v>535447530</v>
      </c>
      <c r="M67" s="106">
        <f t="shared" si="20"/>
        <v>0.12906724778649323</v>
      </c>
      <c r="N67" s="89">
        <f>SUM(N62:N66)</f>
        <v>785239915</v>
      </c>
      <c r="O67" s="90">
        <f>SUM(O62:O66)</f>
        <v>127246393</v>
      </c>
      <c r="P67" s="90">
        <f t="shared" si="21"/>
        <v>912486308</v>
      </c>
      <c r="Q67" s="106">
        <f t="shared" si="22"/>
        <v>0.2199507698101033</v>
      </c>
      <c r="R67" s="89">
        <f>SUM(R62:R66)</f>
        <v>759982585</v>
      </c>
      <c r="S67" s="90">
        <f>SUM(S62:S66)</f>
        <v>107813703</v>
      </c>
      <c r="T67" s="90">
        <f t="shared" si="23"/>
        <v>867796288</v>
      </c>
      <c r="U67" s="106">
        <f t="shared" si="24"/>
        <v>0.20088329461557092</v>
      </c>
      <c r="V67" s="89">
        <f>SUM(V62:V66)</f>
        <v>0</v>
      </c>
      <c r="W67" s="90">
        <f>SUM(W62:W66)</f>
        <v>0</v>
      </c>
      <c r="X67" s="90">
        <f t="shared" si="25"/>
        <v>0</v>
      </c>
      <c r="Y67" s="106">
        <f t="shared" si="26"/>
        <v>0</v>
      </c>
      <c r="Z67" s="89">
        <f t="shared" si="27"/>
        <v>2238463059</v>
      </c>
      <c r="AA67" s="90">
        <f t="shared" si="28"/>
        <v>77267067</v>
      </c>
      <c r="AB67" s="90">
        <f t="shared" si="29"/>
        <v>2315730126</v>
      </c>
      <c r="AC67" s="106">
        <f t="shared" si="30"/>
        <v>0.5360607133081112</v>
      </c>
      <c r="AD67" s="89">
        <f>SUM(AD62:AD66)</f>
        <v>2061949070</v>
      </c>
      <c r="AE67" s="90">
        <f>SUM(AE62:AE66)</f>
        <v>284151225</v>
      </c>
      <c r="AF67" s="90">
        <f t="shared" si="31"/>
        <v>2346100295</v>
      </c>
      <c r="AG67" s="90">
        <f>SUM(AG62:AG66)</f>
        <v>4062094822</v>
      </c>
      <c r="AH67" s="90">
        <f>SUM(AH62:AH66)</f>
        <v>4062094822</v>
      </c>
      <c r="AI67" s="91">
        <f>SUM(AI62:AI66)</f>
        <v>718588921</v>
      </c>
      <c r="AJ67" s="129">
        <f t="shared" si="32"/>
        <v>0.1769010701345957</v>
      </c>
      <c r="AK67" s="130">
        <f t="shared" si="33"/>
        <v>-0.6301111722080066</v>
      </c>
    </row>
    <row r="68" spans="1:37" ht="12.75">
      <c r="A68" s="62" t="s">
        <v>97</v>
      </c>
      <c r="B68" s="63" t="s">
        <v>341</v>
      </c>
      <c r="C68" s="64" t="s">
        <v>342</v>
      </c>
      <c r="D68" s="85">
        <v>420073473</v>
      </c>
      <c r="E68" s="86">
        <v>102185000</v>
      </c>
      <c r="F68" s="87">
        <f t="shared" si="17"/>
        <v>522258473</v>
      </c>
      <c r="G68" s="85">
        <v>422860339</v>
      </c>
      <c r="H68" s="86">
        <v>154227390</v>
      </c>
      <c r="I68" s="87">
        <f t="shared" si="18"/>
        <v>577087729</v>
      </c>
      <c r="J68" s="85">
        <v>97023482</v>
      </c>
      <c r="K68" s="86">
        <v>15637121</v>
      </c>
      <c r="L68" s="88">
        <f t="shared" si="19"/>
        <v>112660603</v>
      </c>
      <c r="M68" s="105">
        <f t="shared" si="20"/>
        <v>0.21571809520455593</v>
      </c>
      <c r="N68" s="85">
        <v>77715680</v>
      </c>
      <c r="O68" s="86">
        <v>36998937</v>
      </c>
      <c r="P68" s="88">
        <f t="shared" si="21"/>
        <v>114714617</v>
      </c>
      <c r="Q68" s="105">
        <f t="shared" si="22"/>
        <v>0.21965104049159198</v>
      </c>
      <c r="R68" s="85">
        <v>87768260</v>
      </c>
      <c r="S68" s="86">
        <v>23871322</v>
      </c>
      <c r="T68" s="88">
        <f t="shared" si="23"/>
        <v>111639582</v>
      </c>
      <c r="U68" s="105">
        <f t="shared" si="24"/>
        <v>0.19345339779352683</v>
      </c>
      <c r="V68" s="85">
        <v>0</v>
      </c>
      <c r="W68" s="86">
        <v>0</v>
      </c>
      <c r="X68" s="88">
        <f t="shared" si="25"/>
        <v>0</v>
      </c>
      <c r="Y68" s="105">
        <f t="shared" si="26"/>
        <v>0</v>
      </c>
      <c r="Z68" s="125">
        <f t="shared" si="27"/>
        <v>262507422</v>
      </c>
      <c r="AA68" s="88">
        <f t="shared" si="28"/>
        <v>76507380</v>
      </c>
      <c r="AB68" s="88">
        <f t="shared" si="29"/>
        <v>339014802</v>
      </c>
      <c r="AC68" s="105">
        <f t="shared" si="30"/>
        <v>0.5874579980888833</v>
      </c>
      <c r="AD68" s="85">
        <v>245428768</v>
      </c>
      <c r="AE68" s="86">
        <v>48923594</v>
      </c>
      <c r="AF68" s="88">
        <f t="shared" si="31"/>
        <v>294352362</v>
      </c>
      <c r="AG68" s="86">
        <v>556905425</v>
      </c>
      <c r="AH68" s="86">
        <v>556905425</v>
      </c>
      <c r="AI68" s="126">
        <v>95106100</v>
      </c>
      <c r="AJ68" s="127">
        <f t="shared" si="32"/>
        <v>0.17077603436885178</v>
      </c>
      <c r="AK68" s="128">
        <f t="shared" si="33"/>
        <v>-0.620728091864267</v>
      </c>
    </row>
    <row r="69" spans="1:37" ht="12.75">
      <c r="A69" s="62" t="s">
        <v>97</v>
      </c>
      <c r="B69" s="63" t="s">
        <v>343</v>
      </c>
      <c r="C69" s="64" t="s">
        <v>344</v>
      </c>
      <c r="D69" s="85">
        <v>174082799</v>
      </c>
      <c r="E69" s="86">
        <v>59178684</v>
      </c>
      <c r="F69" s="87">
        <f t="shared" si="17"/>
        <v>233261483</v>
      </c>
      <c r="G69" s="85">
        <v>182878656</v>
      </c>
      <c r="H69" s="86">
        <v>68350347</v>
      </c>
      <c r="I69" s="87">
        <f t="shared" si="18"/>
        <v>251229003</v>
      </c>
      <c r="J69" s="85">
        <v>18831187</v>
      </c>
      <c r="K69" s="86">
        <v>-44914380</v>
      </c>
      <c r="L69" s="88">
        <f t="shared" si="19"/>
        <v>-26083193</v>
      </c>
      <c r="M69" s="105">
        <f t="shared" si="20"/>
        <v>-0.11181954544977321</v>
      </c>
      <c r="N69" s="85">
        <v>60098656</v>
      </c>
      <c r="O69" s="86">
        <v>17959604</v>
      </c>
      <c r="P69" s="88">
        <f t="shared" si="21"/>
        <v>78058260</v>
      </c>
      <c r="Q69" s="105">
        <f t="shared" si="22"/>
        <v>0.3346384452164355</v>
      </c>
      <c r="R69" s="85">
        <v>42376848</v>
      </c>
      <c r="S69" s="86">
        <v>11239919</v>
      </c>
      <c r="T69" s="88">
        <f t="shared" si="23"/>
        <v>53616767</v>
      </c>
      <c r="U69" s="105">
        <f t="shared" si="24"/>
        <v>0.21341790302770097</v>
      </c>
      <c r="V69" s="85">
        <v>0</v>
      </c>
      <c r="W69" s="86">
        <v>0</v>
      </c>
      <c r="X69" s="88">
        <f t="shared" si="25"/>
        <v>0</v>
      </c>
      <c r="Y69" s="105">
        <f t="shared" si="26"/>
        <v>0</v>
      </c>
      <c r="Z69" s="125">
        <f t="shared" si="27"/>
        <v>121306691</v>
      </c>
      <c r="AA69" s="88">
        <f t="shared" si="28"/>
        <v>-15714857</v>
      </c>
      <c r="AB69" s="88">
        <f t="shared" si="29"/>
        <v>105591834</v>
      </c>
      <c r="AC69" s="105">
        <f t="shared" si="30"/>
        <v>0.4203011305983649</v>
      </c>
      <c r="AD69" s="85">
        <v>149281719</v>
      </c>
      <c r="AE69" s="86">
        <v>130308590</v>
      </c>
      <c r="AF69" s="88">
        <f t="shared" si="31"/>
        <v>279590309</v>
      </c>
      <c r="AG69" s="86">
        <v>322383182</v>
      </c>
      <c r="AH69" s="86">
        <v>322383182</v>
      </c>
      <c r="AI69" s="126">
        <v>33490478</v>
      </c>
      <c r="AJ69" s="127">
        <f t="shared" si="32"/>
        <v>0.1038840729601087</v>
      </c>
      <c r="AK69" s="128">
        <f t="shared" si="33"/>
        <v>-0.8082309533840102</v>
      </c>
    </row>
    <row r="70" spans="1:37" ht="12.75">
      <c r="A70" s="62" t="s">
        <v>97</v>
      </c>
      <c r="B70" s="63" t="s">
        <v>345</v>
      </c>
      <c r="C70" s="64" t="s">
        <v>346</v>
      </c>
      <c r="D70" s="85">
        <v>313370523</v>
      </c>
      <c r="E70" s="86">
        <v>95592000</v>
      </c>
      <c r="F70" s="87">
        <f t="shared" si="17"/>
        <v>408962523</v>
      </c>
      <c r="G70" s="85">
        <v>305467670</v>
      </c>
      <c r="H70" s="86">
        <v>125252557</v>
      </c>
      <c r="I70" s="87">
        <f t="shared" si="18"/>
        <v>430720227</v>
      </c>
      <c r="J70" s="85">
        <v>49363176</v>
      </c>
      <c r="K70" s="86">
        <v>18361282</v>
      </c>
      <c r="L70" s="88">
        <f t="shared" si="19"/>
        <v>67724458</v>
      </c>
      <c r="M70" s="105">
        <f t="shared" si="20"/>
        <v>0.1656006460034481</v>
      </c>
      <c r="N70" s="85">
        <v>70569888</v>
      </c>
      <c r="O70" s="86">
        <v>30314867</v>
      </c>
      <c r="P70" s="88">
        <f t="shared" si="21"/>
        <v>100884755</v>
      </c>
      <c r="Q70" s="105">
        <f t="shared" si="22"/>
        <v>0.24668459657365718</v>
      </c>
      <c r="R70" s="85">
        <v>57008673</v>
      </c>
      <c r="S70" s="86">
        <v>27909117</v>
      </c>
      <c r="T70" s="88">
        <f t="shared" si="23"/>
        <v>84917790</v>
      </c>
      <c r="U70" s="105">
        <f t="shared" si="24"/>
        <v>0.19715301180875353</v>
      </c>
      <c r="V70" s="85">
        <v>0</v>
      </c>
      <c r="W70" s="86">
        <v>0</v>
      </c>
      <c r="X70" s="88">
        <f t="shared" si="25"/>
        <v>0</v>
      </c>
      <c r="Y70" s="105">
        <f t="shared" si="26"/>
        <v>0</v>
      </c>
      <c r="Z70" s="125">
        <f t="shared" si="27"/>
        <v>176941737</v>
      </c>
      <c r="AA70" s="88">
        <f t="shared" si="28"/>
        <v>76585266</v>
      </c>
      <c r="AB70" s="88">
        <f t="shared" si="29"/>
        <v>253527003</v>
      </c>
      <c r="AC70" s="105">
        <f t="shared" si="30"/>
        <v>0.5886117881341105</v>
      </c>
      <c r="AD70" s="85">
        <v>173108130</v>
      </c>
      <c r="AE70" s="86">
        <v>32053393</v>
      </c>
      <c r="AF70" s="88">
        <f t="shared" si="31"/>
        <v>205161523</v>
      </c>
      <c r="AG70" s="86">
        <v>407462943</v>
      </c>
      <c r="AH70" s="86">
        <v>407462943</v>
      </c>
      <c r="AI70" s="126">
        <v>102863339</v>
      </c>
      <c r="AJ70" s="127">
        <f t="shared" si="32"/>
        <v>0.25244832877968</v>
      </c>
      <c r="AK70" s="128">
        <f t="shared" si="33"/>
        <v>-0.5860930024388638</v>
      </c>
    </row>
    <row r="71" spans="1:37" ht="12.75">
      <c r="A71" s="62" t="s">
        <v>97</v>
      </c>
      <c r="B71" s="63" t="s">
        <v>347</v>
      </c>
      <c r="C71" s="64" t="s">
        <v>348</v>
      </c>
      <c r="D71" s="85">
        <v>203276037</v>
      </c>
      <c r="E71" s="86">
        <v>101077478</v>
      </c>
      <c r="F71" s="87">
        <f t="shared" si="17"/>
        <v>304353515</v>
      </c>
      <c r="G71" s="85">
        <v>205516313</v>
      </c>
      <c r="H71" s="86">
        <v>119607887</v>
      </c>
      <c r="I71" s="87">
        <f t="shared" si="18"/>
        <v>325124200</v>
      </c>
      <c r="J71" s="85">
        <v>33145733</v>
      </c>
      <c r="K71" s="86">
        <v>6701111</v>
      </c>
      <c r="L71" s="88">
        <f t="shared" si="19"/>
        <v>39846844</v>
      </c>
      <c r="M71" s="105">
        <f t="shared" si="20"/>
        <v>0.1309228973419282</v>
      </c>
      <c r="N71" s="85">
        <v>43186844</v>
      </c>
      <c r="O71" s="86">
        <v>13331108</v>
      </c>
      <c r="P71" s="88">
        <f t="shared" si="21"/>
        <v>56517952</v>
      </c>
      <c r="Q71" s="105">
        <f t="shared" si="22"/>
        <v>0.18569837118523175</v>
      </c>
      <c r="R71" s="85">
        <v>42131569</v>
      </c>
      <c r="S71" s="86">
        <v>13017349</v>
      </c>
      <c r="T71" s="88">
        <f t="shared" si="23"/>
        <v>55148918</v>
      </c>
      <c r="U71" s="105">
        <f t="shared" si="24"/>
        <v>0.16962415593794616</v>
      </c>
      <c r="V71" s="85">
        <v>0</v>
      </c>
      <c r="W71" s="86">
        <v>0</v>
      </c>
      <c r="X71" s="88">
        <f t="shared" si="25"/>
        <v>0</v>
      </c>
      <c r="Y71" s="105">
        <f t="shared" si="26"/>
        <v>0</v>
      </c>
      <c r="Z71" s="125">
        <f t="shared" si="27"/>
        <v>118464146</v>
      </c>
      <c r="AA71" s="88">
        <f t="shared" si="28"/>
        <v>33049568</v>
      </c>
      <c r="AB71" s="88">
        <f t="shared" si="29"/>
        <v>151513714</v>
      </c>
      <c r="AC71" s="105">
        <f t="shared" si="30"/>
        <v>0.4660179525239893</v>
      </c>
      <c r="AD71" s="85">
        <v>107926142</v>
      </c>
      <c r="AE71" s="86">
        <v>40283433</v>
      </c>
      <c r="AF71" s="88">
        <f t="shared" si="31"/>
        <v>148209575</v>
      </c>
      <c r="AG71" s="86">
        <v>256682504</v>
      </c>
      <c r="AH71" s="86">
        <v>256682504</v>
      </c>
      <c r="AI71" s="126">
        <v>53496675</v>
      </c>
      <c r="AJ71" s="127">
        <f t="shared" si="32"/>
        <v>0.20841574383270003</v>
      </c>
      <c r="AK71" s="128">
        <f t="shared" si="33"/>
        <v>-0.6278990881661998</v>
      </c>
    </row>
    <row r="72" spans="1:37" ht="12.75">
      <c r="A72" s="62" t="s">
        <v>112</v>
      </c>
      <c r="B72" s="63" t="s">
        <v>349</v>
      </c>
      <c r="C72" s="64" t="s">
        <v>350</v>
      </c>
      <c r="D72" s="85">
        <v>554543162</v>
      </c>
      <c r="E72" s="86">
        <v>271221430</v>
      </c>
      <c r="F72" s="87">
        <f t="shared" si="17"/>
        <v>825764592</v>
      </c>
      <c r="G72" s="85">
        <v>596094172</v>
      </c>
      <c r="H72" s="86">
        <v>312635356</v>
      </c>
      <c r="I72" s="87">
        <f t="shared" si="18"/>
        <v>908729528</v>
      </c>
      <c r="J72" s="85">
        <v>102779546</v>
      </c>
      <c r="K72" s="86">
        <v>79504259</v>
      </c>
      <c r="L72" s="88">
        <f t="shared" si="19"/>
        <v>182283805</v>
      </c>
      <c r="M72" s="105">
        <f t="shared" si="20"/>
        <v>0.22074548456783433</v>
      </c>
      <c r="N72" s="85">
        <v>112020219</v>
      </c>
      <c r="O72" s="86">
        <v>86121813</v>
      </c>
      <c r="P72" s="88">
        <f t="shared" si="21"/>
        <v>198142032</v>
      </c>
      <c r="Q72" s="105">
        <f t="shared" si="22"/>
        <v>0.2399497797793684</v>
      </c>
      <c r="R72" s="85">
        <v>113945430</v>
      </c>
      <c r="S72" s="86">
        <v>62068955</v>
      </c>
      <c r="T72" s="88">
        <f t="shared" si="23"/>
        <v>176014385</v>
      </c>
      <c r="U72" s="105">
        <f t="shared" si="24"/>
        <v>0.19369282011489783</v>
      </c>
      <c r="V72" s="85">
        <v>0</v>
      </c>
      <c r="W72" s="86">
        <v>0</v>
      </c>
      <c r="X72" s="88">
        <f t="shared" si="25"/>
        <v>0</v>
      </c>
      <c r="Y72" s="105">
        <f t="shared" si="26"/>
        <v>0</v>
      </c>
      <c r="Z72" s="125">
        <f t="shared" si="27"/>
        <v>328745195</v>
      </c>
      <c r="AA72" s="88">
        <f t="shared" si="28"/>
        <v>227695027</v>
      </c>
      <c r="AB72" s="88">
        <f t="shared" si="29"/>
        <v>556440222</v>
      </c>
      <c r="AC72" s="105">
        <f t="shared" si="30"/>
        <v>0.6123276562000305</v>
      </c>
      <c r="AD72" s="85">
        <v>335935309</v>
      </c>
      <c r="AE72" s="86">
        <v>176554920</v>
      </c>
      <c r="AF72" s="88">
        <f t="shared" si="31"/>
        <v>512490229</v>
      </c>
      <c r="AG72" s="86">
        <v>752222995</v>
      </c>
      <c r="AH72" s="86">
        <v>752222995</v>
      </c>
      <c r="AI72" s="126">
        <v>210000790</v>
      </c>
      <c r="AJ72" s="127">
        <f t="shared" si="32"/>
        <v>0.27917358468947095</v>
      </c>
      <c r="AK72" s="128">
        <f t="shared" si="33"/>
        <v>-0.6565507495753641</v>
      </c>
    </row>
    <row r="73" spans="1:37" ht="16.5">
      <c r="A73" s="65"/>
      <c r="B73" s="66" t="s">
        <v>351</v>
      </c>
      <c r="C73" s="67"/>
      <c r="D73" s="89">
        <f>SUM(D68:D72)</f>
        <v>1665345994</v>
      </c>
      <c r="E73" s="90">
        <f>SUM(E68:E72)</f>
        <v>629254592</v>
      </c>
      <c r="F73" s="91">
        <f t="shared" si="17"/>
        <v>2294600586</v>
      </c>
      <c r="G73" s="89">
        <f>SUM(G68:G72)</f>
        <v>1712817150</v>
      </c>
      <c r="H73" s="90">
        <f>SUM(H68:H72)</f>
        <v>780073537</v>
      </c>
      <c r="I73" s="91">
        <f t="shared" si="18"/>
        <v>2492890687</v>
      </c>
      <c r="J73" s="89">
        <f>SUM(J68:J72)</f>
        <v>301143124</v>
      </c>
      <c r="K73" s="90">
        <f>SUM(K68:K72)</f>
        <v>75289393</v>
      </c>
      <c r="L73" s="90">
        <f t="shared" si="19"/>
        <v>376432517</v>
      </c>
      <c r="M73" s="106">
        <f t="shared" si="20"/>
        <v>0.16405143417844487</v>
      </c>
      <c r="N73" s="89">
        <f>SUM(N68:N72)</f>
        <v>363591287</v>
      </c>
      <c r="O73" s="90">
        <f>SUM(O68:O72)</f>
        <v>184726329</v>
      </c>
      <c r="P73" s="90">
        <f t="shared" si="21"/>
        <v>548317616</v>
      </c>
      <c r="Q73" s="106">
        <f t="shared" si="22"/>
        <v>0.23895993897388468</v>
      </c>
      <c r="R73" s="89">
        <f>SUM(R68:R72)</f>
        <v>343230780</v>
      </c>
      <c r="S73" s="90">
        <f>SUM(S68:S72)</f>
        <v>138106662</v>
      </c>
      <c r="T73" s="90">
        <f t="shared" si="23"/>
        <v>481337442</v>
      </c>
      <c r="U73" s="106">
        <f t="shared" si="24"/>
        <v>0.19308405479233112</v>
      </c>
      <c r="V73" s="89">
        <f>SUM(V68:V72)</f>
        <v>0</v>
      </c>
      <c r="W73" s="90">
        <f>SUM(W68:W72)</f>
        <v>0</v>
      </c>
      <c r="X73" s="90">
        <f t="shared" si="25"/>
        <v>0</v>
      </c>
      <c r="Y73" s="106">
        <f t="shared" si="26"/>
        <v>0</v>
      </c>
      <c r="Z73" s="89">
        <f t="shared" si="27"/>
        <v>1007965191</v>
      </c>
      <c r="AA73" s="90">
        <f t="shared" si="28"/>
        <v>398122384</v>
      </c>
      <c r="AB73" s="90">
        <f t="shared" si="29"/>
        <v>1406087575</v>
      </c>
      <c r="AC73" s="106">
        <f t="shared" si="30"/>
        <v>0.5640390019235528</v>
      </c>
      <c r="AD73" s="89">
        <f>SUM(AD68:AD72)</f>
        <v>1011680068</v>
      </c>
      <c r="AE73" s="90">
        <f>SUM(AE68:AE72)</f>
        <v>428123930</v>
      </c>
      <c r="AF73" s="90">
        <f t="shared" si="31"/>
        <v>1439803998</v>
      </c>
      <c r="AG73" s="90">
        <f>SUM(AG68:AG72)</f>
        <v>2295657049</v>
      </c>
      <c r="AH73" s="90">
        <f>SUM(AH68:AH72)</f>
        <v>2295657049</v>
      </c>
      <c r="AI73" s="91">
        <f>SUM(AI68:AI72)</f>
        <v>494957382</v>
      </c>
      <c r="AJ73" s="129">
        <f t="shared" si="32"/>
        <v>0.21560597747629856</v>
      </c>
      <c r="AK73" s="130">
        <f t="shared" si="33"/>
        <v>-0.6656923840546246</v>
      </c>
    </row>
    <row r="74" spans="1:37" ht="16.5">
      <c r="A74" s="68"/>
      <c r="B74" s="69" t="s">
        <v>352</v>
      </c>
      <c r="C74" s="70"/>
      <c r="D74" s="92">
        <f>SUM(D9,D11:D15,D17:D24,D26:D29,D31:D35,D37:D40,D42:D47,D49:D53,D55:D60,D62:D66,D68:D72)</f>
        <v>72176330307</v>
      </c>
      <c r="E74" s="93">
        <f>SUM(E9,E11:E15,E17:E24,E26:E29,E31:E35,E37:E40,E42:E47,E49:E53,E55:E60,E62:E66,E68:E72)</f>
        <v>11021103118</v>
      </c>
      <c r="F74" s="94">
        <f t="shared" si="17"/>
        <v>83197433425</v>
      </c>
      <c r="G74" s="92">
        <f>SUM(G9,G11:G15,G17:G24,G26:G29,G31:G35,G37:G40,G42:G47,G49:G53,G55:G60,G62:G66,G68:G72)</f>
        <v>73309486020</v>
      </c>
      <c r="H74" s="93">
        <f>SUM(H9,H11:H15,H17:H24,H26:H29,H31:H35,H37:H40,H42:H47,H49:H53,H55:H60,H62:H66,H68:H72)</f>
        <v>15811107490</v>
      </c>
      <c r="I74" s="94">
        <f t="shared" si="18"/>
        <v>89120593510</v>
      </c>
      <c r="J74" s="92">
        <f>SUM(J9,J11:J15,J17:J24,J26:J29,J31:J35,J37:J40,J42:J47,J49:J53,J55:J60,J62:J66,J68:J72)</f>
        <v>20894783191</v>
      </c>
      <c r="K74" s="93">
        <f>SUM(K9,K11:K15,K17:K24,K26:K29,K31:K35,K37:K40,K42:K47,K49:K53,K55:K60,K62:K66,K68:K72)</f>
        <v>1628942757</v>
      </c>
      <c r="L74" s="93">
        <f t="shared" si="19"/>
        <v>22523725948</v>
      </c>
      <c r="M74" s="107">
        <f t="shared" si="20"/>
        <v>0.27072621138372577</v>
      </c>
      <c r="N74" s="92">
        <f>SUM(N9,N11:N15,N17:N24,N26:N29,N31:N35,N37:N40,N42:N47,N49:N53,N55:N60,N62:N66,N68:N72)</f>
        <v>16899869972</v>
      </c>
      <c r="O74" s="93">
        <f>SUM(O9,O11:O15,O17:O24,O26:O29,O31:O35,O37:O40,O42:O47,O49:O53,O55:O60,O62:O66,O68:O72)</f>
        <v>2684107912</v>
      </c>
      <c r="P74" s="93">
        <f t="shared" si="21"/>
        <v>19583977884</v>
      </c>
      <c r="Q74" s="107">
        <f t="shared" si="22"/>
        <v>0.23539161098826888</v>
      </c>
      <c r="R74" s="92">
        <f>SUM(R9,R11:R15,R17:R24,R26:R29,R31:R35,R37:R40,R42:R47,R49:R53,R55:R60,R62:R66,R68:R72)</f>
        <v>20160739021</v>
      </c>
      <c r="S74" s="93">
        <f>SUM(S9,S11:S15,S17:S24,S26:S29,S31:S35,S37:S40,S42:S47,S49:S53,S55:S60,S62:S66,S68:S72)</f>
        <v>2296047978</v>
      </c>
      <c r="T74" s="93">
        <f t="shared" si="23"/>
        <v>22456786999</v>
      </c>
      <c r="U74" s="107">
        <f t="shared" si="24"/>
        <v>0.25198201801113657</v>
      </c>
      <c r="V74" s="92">
        <f>SUM(V9,V11:V15,V17:V24,V26:V29,V31:V35,V37:V40,V42:V47,V49:V53,V55:V60,V62:V66,V68:V72)</f>
        <v>0</v>
      </c>
      <c r="W74" s="93">
        <f>SUM(W9,W11:W15,W17:W24,W26:W29,W31:W35,W37:W40,W42:W47,W49:W53,W55:W60,W62:W66,W68:W72)</f>
        <v>0</v>
      </c>
      <c r="X74" s="93">
        <f t="shared" si="25"/>
        <v>0</v>
      </c>
      <c r="Y74" s="107">
        <f t="shared" si="26"/>
        <v>0</v>
      </c>
      <c r="Z74" s="92">
        <f t="shared" si="27"/>
        <v>57955392184</v>
      </c>
      <c r="AA74" s="93">
        <f t="shared" si="28"/>
        <v>6609098647</v>
      </c>
      <c r="AB74" s="93">
        <f t="shared" si="29"/>
        <v>64564490831</v>
      </c>
      <c r="AC74" s="107">
        <f t="shared" si="30"/>
        <v>0.7244620832081351</v>
      </c>
      <c r="AD74" s="92">
        <f>SUM(AD9,AD11:AD15,AD17:AD24,AD26:AD29,AD31:AD35,AD37:AD40,AD42:AD47,AD49:AD53,AD55:AD60,AD62:AD66,AD68:AD72)</f>
        <v>41891269205</v>
      </c>
      <c r="AE74" s="93">
        <f>SUM(AE9,AE11:AE15,AE17:AE24,AE26:AE29,AE31:AE35,AE37:AE40,AE42:AE47,AE49:AE53,AE55:AE60,AE62:AE66,AE68:AE72)</f>
        <v>25150762653</v>
      </c>
      <c r="AF74" s="93">
        <f t="shared" si="31"/>
        <v>67042031858</v>
      </c>
      <c r="AG74" s="93">
        <f>SUM(AG9,AG11:AG15,AG17:AG24,AG26:AG29,AG31:AG35,AG37:AG40,AG42:AG47,AG49:AG53,AG55:AG60,AG62:AG66,AG68:AG72)</f>
        <v>86777176423</v>
      </c>
      <c r="AH74" s="93">
        <f>SUM(AH9,AH11:AH15,AH17:AH24,AH26:AH29,AH31:AH35,AH37:AH40,AH42:AH47,AH49:AH53,AH55:AH60,AH62:AH66,AH68:AH72)</f>
        <v>86777176423</v>
      </c>
      <c r="AI74" s="94">
        <f>SUM(AI9,AI11:AI15,AI17:AI24,AI26:AI29,AI31:AI35,AI37:AI40,AI42:AI47,AI49:AI53,AI55:AI60,AI62:AI66,AI68:AI72)</f>
        <v>15912103115</v>
      </c>
      <c r="AJ74" s="131">
        <f t="shared" si="32"/>
        <v>0.18336737574216058</v>
      </c>
      <c r="AK74" s="132">
        <f t="shared" si="33"/>
        <v>-0.665034212468901</v>
      </c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29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97</v>
      </c>
      <c r="B9" s="63" t="s">
        <v>353</v>
      </c>
      <c r="C9" s="64" t="s">
        <v>354</v>
      </c>
      <c r="D9" s="85">
        <v>458118738</v>
      </c>
      <c r="E9" s="86">
        <v>138638004</v>
      </c>
      <c r="F9" s="87">
        <f>$D9+$E9</f>
        <v>596756742</v>
      </c>
      <c r="G9" s="85">
        <v>465826339</v>
      </c>
      <c r="H9" s="86">
        <v>127336548</v>
      </c>
      <c r="I9" s="87">
        <f>$G9+$H9</f>
        <v>593162887</v>
      </c>
      <c r="J9" s="85">
        <v>60188154</v>
      </c>
      <c r="K9" s="86">
        <v>19373917</v>
      </c>
      <c r="L9" s="88">
        <f>$J9+$K9</f>
        <v>79562071</v>
      </c>
      <c r="M9" s="105">
        <f>IF($F9=0,0,$L9/$F9)</f>
        <v>0.13332412589651144</v>
      </c>
      <c r="N9" s="85">
        <v>90067792</v>
      </c>
      <c r="O9" s="86">
        <v>27720176</v>
      </c>
      <c r="P9" s="88">
        <f>$N9+$O9</f>
        <v>117787968</v>
      </c>
      <c r="Q9" s="105">
        <f>IF($F9=0,0,$P9/$F9)</f>
        <v>0.1973802048808692</v>
      </c>
      <c r="R9" s="85">
        <v>76901490</v>
      </c>
      <c r="S9" s="86">
        <v>12863136</v>
      </c>
      <c r="T9" s="88">
        <f>$R9+$S9</f>
        <v>89764626</v>
      </c>
      <c r="U9" s="105">
        <f>IF($I9=0,0,$T9/$I9)</f>
        <v>0.15133216856165177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227157436</v>
      </c>
      <c r="AA9" s="88">
        <f>$K9+$O9+$S9</f>
        <v>59957229</v>
      </c>
      <c r="AB9" s="88">
        <f>$Z9+$AA9</f>
        <v>287114665</v>
      </c>
      <c r="AC9" s="105">
        <f>IF($I9=0,0,$AB9/$I9)</f>
        <v>0.48404017057122456</v>
      </c>
      <c r="AD9" s="85">
        <v>228226137</v>
      </c>
      <c r="AE9" s="86">
        <v>2512993401</v>
      </c>
      <c r="AF9" s="88">
        <f>$AD9+$AE9</f>
        <v>2741219538</v>
      </c>
      <c r="AG9" s="86">
        <v>481561000</v>
      </c>
      <c r="AH9" s="86">
        <v>481561000</v>
      </c>
      <c r="AI9" s="126">
        <v>98787350</v>
      </c>
      <c r="AJ9" s="127">
        <f>IF($AH9=0,0,$AI9/$AH9)</f>
        <v>0.20513984728829784</v>
      </c>
      <c r="AK9" s="128">
        <f>IF($AF9=0,0,(($T9/$AF9)-1))</f>
        <v>-0.9672537625113046</v>
      </c>
    </row>
    <row r="10" spans="1:37" ht="12.75">
      <c r="A10" s="62" t="s">
        <v>97</v>
      </c>
      <c r="B10" s="63" t="s">
        <v>355</v>
      </c>
      <c r="C10" s="64" t="s">
        <v>356</v>
      </c>
      <c r="D10" s="85">
        <v>360352591</v>
      </c>
      <c r="E10" s="86">
        <v>119672000</v>
      </c>
      <c r="F10" s="87">
        <f aca="true" t="shared" si="0" ref="F10:F41">$D10+$E10</f>
        <v>480024591</v>
      </c>
      <c r="G10" s="85">
        <v>365365308</v>
      </c>
      <c r="H10" s="86">
        <v>149620725</v>
      </c>
      <c r="I10" s="87">
        <f aca="true" t="shared" si="1" ref="I10:I41">$G10+$H10</f>
        <v>514986033</v>
      </c>
      <c r="J10" s="85">
        <v>67620076</v>
      </c>
      <c r="K10" s="86">
        <v>24232395</v>
      </c>
      <c r="L10" s="88">
        <f aca="true" t="shared" si="2" ref="L10:L41">$J10+$K10</f>
        <v>91852471</v>
      </c>
      <c r="M10" s="105">
        <f aca="true" t="shared" si="3" ref="M10:M41">IF($F10=0,0,$L10/$F10)</f>
        <v>0.19134951150867185</v>
      </c>
      <c r="N10" s="85">
        <v>68020277</v>
      </c>
      <c r="O10" s="86">
        <v>26626047</v>
      </c>
      <c r="P10" s="88">
        <f aca="true" t="shared" si="4" ref="P10:P41">$N10+$O10</f>
        <v>94646324</v>
      </c>
      <c r="Q10" s="105">
        <f aca="true" t="shared" si="5" ref="Q10:Q41">IF($F10=0,0,$P10/$F10)</f>
        <v>0.19716974041440305</v>
      </c>
      <c r="R10" s="85">
        <v>78183656</v>
      </c>
      <c r="S10" s="86">
        <v>16791205</v>
      </c>
      <c r="T10" s="88">
        <f aca="true" t="shared" si="6" ref="T10:T41">$R10+$S10</f>
        <v>94974861</v>
      </c>
      <c r="U10" s="105">
        <f aca="true" t="shared" si="7" ref="U10:U41">IF($I10=0,0,$T10/$I10)</f>
        <v>0.18442220742712842</v>
      </c>
      <c r="V10" s="85">
        <v>0</v>
      </c>
      <c r="W10" s="86">
        <v>0</v>
      </c>
      <c r="X10" s="88">
        <f aca="true" t="shared" si="8" ref="X10:X41">$V10+$W10</f>
        <v>0</v>
      </c>
      <c r="Y10" s="105">
        <f aca="true" t="shared" si="9" ref="Y10:Y41">IF($I10=0,0,$X10/$I10)</f>
        <v>0</v>
      </c>
      <c r="Z10" s="125">
        <f aca="true" t="shared" si="10" ref="Z10:Z41">$J10+$N10+$R10</f>
        <v>213824009</v>
      </c>
      <c r="AA10" s="88">
        <f aca="true" t="shared" si="11" ref="AA10:AA41">$K10+$O10+$S10</f>
        <v>67649647</v>
      </c>
      <c r="AB10" s="88">
        <f aca="true" t="shared" si="12" ref="AB10:AB41">$Z10+$AA10</f>
        <v>281473656</v>
      </c>
      <c r="AC10" s="105">
        <f aca="true" t="shared" si="13" ref="AC10:AC41">IF($I10=0,0,$AB10/$I10)</f>
        <v>0.5465656114211548</v>
      </c>
      <c r="AD10" s="85">
        <v>221217733</v>
      </c>
      <c r="AE10" s="86">
        <v>54666364</v>
      </c>
      <c r="AF10" s="88">
        <f aca="true" t="shared" si="14" ref="AF10:AF41">$AD10+$AE10</f>
        <v>275884097</v>
      </c>
      <c r="AG10" s="86">
        <v>470174560</v>
      </c>
      <c r="AH10" s="86">
        <v>470174560</v>
      </c>
      <c r="AI10" s="126">
        <v>71817784</v>
      </c>
      <c r="AJ10" s="127">
        <f aca="true" t="shared" si="15" ref="AJ10:AJ41">IF($AH10=0,0,$AI10/$AH10)</f>
        <v>0.15274706483481368</v>
      </c>
      <c r="AK10" s="128">
        <f aca="true" t="shared" si="16" ref="AK10:AK41">IF($AF10=0,0,(($T10/$AF10)-1))</f>
        <v>-0.6557436183064949</v>
      </c>
    </row>
    <row r="11" spans="1:37" ht="12.75">
      <c r="A11" s="62" t="s">
        <v>97</v>
      </c>
      <c r="B11" s="63" t="s">
        <v>357</v>
      </c>
      <c r="C11" s="64" t="s">
        <v>358</v>
      </c>
      <c r="D11" s="85">
        <v>1287355041</v>
      </c>
      <c r="E11" s="86">
        <v>130973034</v>
      </c>
      <c r="F11" s="87">
        <f t="shared" si="0"/>
        <v>1418328075</v>
      </c>
      <c r="G11" s="85">
        <v>1278303500</v>
      </c>
      <c r="H11" s="86">
        <v>147692943</v>
      </c>
      <c r="I11" s="87">
        <f t="shared" si="1"/>
        <v>1425996443</v>
      </c>
      <c r="J11" s="85">
        <v>155717908</v>
      </c>
      <c r="K11" s="86">
        <v>27490774</v>
      </c>
      <c r="L11" s="88">
        <f t="shared" si="2"/>
        <v>183208682</v>
      </c>
      <c r="M11" s="105">
        <f t="shared" si="3"/>
        <v>0.12917228758938584</v>
      </c>
      <c r="N11" s="85">
        <v>386492542</v>
      </c>
      <c r="O11" s="86">
        <v>28161665</v>
      </c>
      <c r="P11" s="88">
        <f t="shared" si="4"/>
        <v>414654207</v>
      </c>
      <c r="Q11" s="105">
        <f t="shared" si="5"/>
        <v>0.29235422629563335</v>
      </c>
      <c r="R11" s="85">
        <v>106724444</v>
      </c>
      <c r="S11" s="86">
        <v>11724298</v>
      </c>
      <c r="T11" s="88">
        <f t="shared" si="6"/>
        <v>118448742</v>
      </c>
      <c r="U11" s="105">
        <f t="shared" si="7"/>
        <v>0.0830638411347005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648934894</v>
      </c>
      <c r="AA11" s="88">
        <f t="shared" si="11"/>
        <v>67376737</v>
      </c>
      <c r="AB11" s="88">
        <f t="shared" si="12"/>
        <v>716311631</v>
      </c>
      <c r="AC11" s="105">
        <f t="shared" si="13"/>
        <v>0.5023235748702355</v>
      </c>
      <c r="AD11" s="85">
        <v>592623759</v>
      </c>
      <c r="AE11" s="86">
        <v>84478870</v>
      </c>
      <c r="AF11" s="88">
        <f t="shared" si="14"/>
        <v>677102629</v>
      </c>
      <c r="AG11" s="86">
        <v>1456616802</v>
      </c>
      <c r="AH11" s="86">
        <v>1456616802</v>
      </c>
      <c r="AI11" s="126">
        <v>276684631</v>
      </c>
      <c r="AJ11" s="127">
        <f t="shared" si="15"/>
        <v>0.18995018499038294</v>
      </c>
      <c r="AK11" s="128">
        <f t="shared" si="16"/>
        <v>-0.8250653048343134</v>
      </c>
    </row>
    <row r="12" spans="1:37" ht="12.75">
      <c r="A12" s="62" t="s">
        <v>97</v>
      </c>
      <c r="B12" s="63" t="s">
        <v>359</v>
      </c>
      <c r="C12" s="64" t="s">
        <v>360</v>
      </c>
      <c r="D12" s="85">
        <v>581252535</v>
      </c>
      <c r="E12" s="86">
        <v>45962850</v>
      </c>
      <c r="F12" s="87">
        <f t="shared" si="0"/>
        <v>627215385</v>
      </c>
      <c r="G12" s="85">
        <v>589518221</v>
      </c>
      <c r="H12" s="86">
        <v>50588645</v>
      </c>
      <c r="I12" s="87">
        <f t="shared" si="1"/>
        <v>640106866</v>
      </c>
      <c r="J12" s="85">
        <v>94750803</v>
      </c>
      <c r="K12" s="86">
        <v>9280988</v>
      </c>
      <c r="L12" s="88">
        <f t="shared" si="2"/>
        <v>104031791</v>
      </c>
      <c r="M12" s="105">
        <f t="shared" si="3"/>
        <v>0.16586294515081132</v>
      </c>
      <c r="N12" s="85">
        <v>72295285</v>
      </c>
      <c r="O12" s="86">
        <v>6644896</v>
      </c>
      <c r="P12" s="88">
        <f t="shared" si="4"/>
        <v>78940181</v>
      </c>
      <c r="Q12" s="105">
        <f t="shared" si="5"/>
        <v>0.12585817071435518</v>
      </c>
      <c r="R12" s="85">
        <v>70248295</v>
      </c>
      <c r="S12" s="86">
        <v>2236957</v>
      </c>
      <c r="T12" s="88">
        <f t="shared" si="6"/>
        <v>72485252</v>
      </c>
      <c r="U12" s="105">
        <f t="shared" si="7"/>
        <v>0.11323929776438299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237294383</v>
      </c>
      <c r="AA12" s="88">
        <f t="shared" si="11"/>
        <v>18162841</v>
      </c>
      <c r="AB12" s="88">
        <f t="shared" si="12"/>
        <v>255457224</v>
      </c>
      <c r="AC12" s="105">
        <f t="shared" si="13"/>
        <v>0.39908527398923416</v>
      </c>
      <c r="AD12" s="85">
        <v>250573061</v>
      </c>
      <c r="AE12" s="86">
        <v>22613216</v>
      </c>
      <c r="AF12" s="88">
        <f t="shared" si="14"/>
        <v>273186277</v>
      </c>
      <c r="AG12" s="86">
        <v>588403632</v>
      </c>
      <c r="AH12" s="86">
        <v>588403632</v>
      </c>
      <c r="AI12" s="126">
        <v>58243091</v>
      </c>
      <c r="AJ12" s="127">
        <f t="shared" si="15"/>
        <v>0.09898492774769276</v>
      </c>
      <c r="AK12" s="128">
        <f t="shared" si="16"/>
        <v>-0.7346673017546925</v>
      </c>
    </row>
    <row r="13" spans="1:37" ht="12.75">
      <c r="A13" s="62" t="s">
        <v>97</v>
      </c>
      <c r="B13" s="63" t="s">
        <v>361</v>
      </c>
      <c r="C13" s="64" t="s">
        <v>362</v>
      </c>
      <c r="D13" s="85">
        <v>228714720</v>
      </c>
      <c r="E13" s="86">
        <v>171219422</v>
      </c>
      <c r="F13" s="87">
        <f t="shared" si="0"/>
        <v>399934142</v>
      </c>
      <c r="G13" s="85">
        <v>233337897</v>
      </c>
      <c r="H13" s="86">
        <v>170757600</v>
      </c>
      <c r="I13" s="87">
        <f t="shared" si="1"/>
        <v>404095497</v>
      </c>
      <c r="J13" s="85">
        <v>21322523</v>
      </c>
      <c r="K13" s="86">
        <v>37644038</v>
      </c>
      <c r="L13" s="88">
        <f t="shared" si="2"/>
        <v>58966561</v>
      </c>
      <c r="M13" s="105">
        <f t="shared" si="3"/>
        <v>0.14744067787040796</v>
      </c>
      <c r="N13" s="85">
        <v>23911692</v>
      </c>
      <c r="O13" s="86">
        <v>15096500</v>
      </c>
      <c r="P13" s="88">
        <f t="shared" si="4"/>
        <v>39008192</v>
      </c>
      <c r="Q13" s="105">
        <f t="shared" si="5"/>
        <v>0.09753653890344775</v>
      </c>
      <c r="R13" s="85">
        <v>17491229</v>
      </c>
      <c r="S13" s="86">
        <v>8697689</v>
      </c>
      <c r="T13" s="88">
        <f t="shared" si="6"/>
        <v>26188918</v>
      </c>
      <c r="U13" s="105">
        <f t="shared" si="7"/>
        <v>0.06480873505007159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62725444</v>
      </c>
      <c r="AA13" s="88">
        <f t="shared" si="11"/>
        <v>61438227</v>
      </c>
      <c r="AB13" s="88">
        <f t="shared" si="12"/>
        <v>124163671</v>
      </c>
      <c r="AC13" s="105">
        <f t="shared" si="13"/>
        <v>0.3072631888298424</v>
      </c>
      <c r="AD13" s="85">
        <v>52562684</v>
      </c>
      <c r="AE13" s="86">
        <v>47163944</v>
      </c>
      <c r="AF13" s="88">
        <f t="shared" si="14"/>
        <v>99726628</v>
      </c>
      <c r="AG13" s="86">
        <v>336150432</v>
      </c>
      <c r="AH13" s="86">
        <v>336150432</v>
      </c>
      <c r="AI13" s="126">
        <v>22229181</v>
      </c>
      <c r="AJ13" s="127">
        <f t="shared" si="15"/>
        <v>0.06612867003544413</v>
      </c>
      <c r="AK13" s="128">
        <f t="shared" si="16"/>
        <v>-0.7373929257890881</v>
      </c>
    </row>
    <row r="14" spans="1:37" ht="12.75">
      <c r="A14" s="62" t="s">
        <v>112</v>
      </c>
      <c r="B14" s="63" t="s">
        <v>363</v>
      </c>
      <c r="C14" s="64" t="s">
        <v>364</v>
      </c>
      <c r="D14" s="85">
        <v>1280968284</v>
      </c>
      <c r="E14" s="86">
        <v>567412296</v>
      </c>
      <c r="F14" s="87">
        <f t="shared" si="0"/>
        <v>1848380580</v>
      </c>
      <c r="G14" s="85">
        <v>1444850356</v>
      </c>
      <c r="H14" s="86">
        <v>847594536</v>
      </c>
      <c r="I14" s="87">
        <f t="shared" si="1"/>
        <v>2292444892</v>
      </c>
      <c r="J14" s="85">
        <v>270531529</v>
      </c>
      <c r="K14" s="86">
        <v>147637077</v>
      </c>
      <c r="L14" s="88">
        <f t="shared" si="2"/>
        <v>418168606</v>
      </c>
      <c r="M14" s="105">
        <f t="shared" si="3"/>
        <v>0.2262351219898664</v>
      </c>
      <c r="N14" s="85">
        <v>411418966</v>
      </c>
      <c r="O14" s="86">
        <v>167957473</v>
      </c>
      <c r="P14" s="88">
        <f t="shared" si="4"/>
        <v>579376439</v>
      </c>
      <c r="Q14" s="105">
        <f t="shared" si="5"/>
        <v>0.31345083651549727</v>
      </c>
      <c r="R14" s="85">
        <v>305392839</v>
      </c>
      <c r="S14" s="86">
        <v>116901923</v>
      </c>
      <c r="T14" s="88">
        <f t="shared" si="6"/>
        <v>422294762</v>
      </c>
      <c r="U14" s="105">
        <f t="shared" si="7"/>
        <v>0.18421152171364824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987343334</v>
      </c>
      <c r="AA14" s="88">
        <f t="shared" si="11"/>
        <v>432496473</v>
      </c>
      <c r="AB14" s="88">
        <f t="shared" si="12"/>
        <v>1419839807</v>
      </c>
      <c r="AC14" s="105">
        <f t="shared" si="13"/>
        <v>0.6193561345595914</v>
      </c>
      <c r="AD14" s="85">
        <v>680710059</v>
      </c>
      <c r="AE14" s="86">
        <v>282059173</v>
      </c>
      <c r="AF14" s="88">
        <f t="shared" si="14"/>
        <v>962769232</v>
      </c>
      <c r="AG14" s="86">
        <v>1913765312</v>
      </c>
      <c r="AH14" s="86">
        <v>1913765312</v>
      </c>
      <c r="AI14" s="126">
        <v>347381326</v>
      </c>
      <c r="AJ14" s="127">
        <f t="shared" si="15"/>
        <v>0.18151720266941487</v>
      </c>
      <c r="AK14" s="128">
        <f t="shared" si="16"/>
        <v>-0.5613748882245128</v>
      </c>
    </row>
    <row r="15" spans="1:37" ht="16.5">
      <c r="A15" s="65"/>
      <c r="B15" s="66" t="s">
        <v>365</v>
      </c>
      <c r="C15" s="67"/>
      <c r="D15" s="89">
        <f>SUM(D9:D14)</f>
        <v>4196761909</v>
      </c>
      <c r="E15" s="90">
        <f>SUM(E9:E14)</f>
        <v>1173877606</v>
      </c>
      <c r="F15" s="91">
        <f t="shared" si="0"/>
        <v>5370639515</v>
      </c>
      <c r="G15" s="89">
        <f>SUM(G9:G14)</f>
        <v>4377201621</v>
      </c>
      <c r="H15" s="90">
        <f>SUM(H9:H14)</f>
        <v>1493590997</v>
      </c>
      <c r="I15" s="91">
        <f t="shared" si="1"/>
        <v>5870792618</v>
      </c>
      <c r="J15" s="89">
        <f>SUM(J9:J14)</f>
        <v>670130993</v>
      </c>
      <c r="K15" s="90">
        <f>SUM(K9:K14)</f>
        <v>265659189</v>
      </c>
      <c r="L15" s="90">
        <f t="shared" si="2"/>
        <v>935790182</v>
      </c>
      <c r="M15" s="106">
        <f t="shared" si="3"/>
        <v>0.174241853206936</v>
      </c>
      <c r="N15" s="89">
        <f>SUM(N9:N14)</f>
        <v>1052206554</v>
      </c>
      <c r="O15" s="90">
        <f>SUM(O9:O14)</f>
        <v>272206757</v>
      </c>
      <c r="P15" s="90">
        <f t="shared" si="4"/>
        <v>1324413311</v>
      </c>
      <c r="Q15" s="106">
        <f t="shared" si="5"/>
        <v>0.24660253351597367</v>
      </c>
      <c r="R15" s="89">
        <f>SUM(R9:R14)</f>
        <v>654941953</v>
      </c>
      <c r="S15" s="90">
        <f>SUM(S9:S14)</f>
        <v>169215208</v>
      </c>
      <c r="T15" s="90">
        <f t="shared" si="6"/>
        <v>824157161</v>
      </c>
      <c r="U15" s="106">
        <f t="shared" si="7"/>
        <v>0.14038260497792293</v>
      </c>
      <c r="V15" s="89">
        <f>SUM(V9:V14)</f>
        <v>0</v>
      </c>
      <c r="W15" s="90">
        <f>SUM(W9:W14)</f>
        <v>0</v>
      </c>
      <c r="X15" s="90">
        <f t="shared" si="8"/>
        <v>0</v>
      </c>
      <c r="Y15" s="106">
        <f t="shared" si="9"/>
        <v>0</v>
      </c>
      <c r="Z15" s="89">
        <f t="shared" si="10"/>
        <v>2377279500</v>
      </c>
      <c r="AA15" s="90">
        <f t="shared" si="11"/>
        <v>707081154</v>
      </c>
      <c r="AB15" s="90">
        <f t="shared" si="12"/>
        <v>3084360654</v>
      </c>
      <c r="AC15" s="106">
        <f t="shared" si="13"/>
        <v>0.525373804644925</v>
      </c>
      <c r="AD15" s="89">
        <f>SUM(AD9:AD14)</f>
        <v>2025913433</v>
      </c>
      <c r="AE15" s="90">
        <f>SUM(AE9:AE14)</f>
        <v>3003974968</v>
      </c>
      <c r="AF15" s="90">
        <f t="shared" si="14"/>
        <v>5029888401</v>
      </c>
      <c r="AG15" s="90">
        <f>SUM(AG9:AG14)</f>
        <v>5246671738</v>
      </c>
      <c r="AH15" s="90">
        <f>SUM(AH9:AH14)</f>
        <v>5246671738</v>
      </c>
      <c r="AI15" s="91">
        <f>SUM(AI9:AI14)</f>
        <v>875143363</v>
      </c>
      <c r="AJ15" s="129">
        <f t="shared" si="15"/>
        <v>0.1667997173639835</v>
      </c>
      <c r="AK15" s="130">
        <f t="shared" si="16"/>
        <v>-0.8361480225215041</v>
      </c>
    </row>
    <row r="16" spans="1:37" ht="12.75">
      <c r="A16" s="62" t="s">
        <v>97</v>
      </c>
      <c r="B16" s="63" t="s">
        <v>366</v>
      </c>
      <c r="C16" s="64" t="s">
        <v>367</v>
      </c>
      <c r="D16" s="85">
        <v>380874164</v>
      </c>
      <c r="E16" s="86">
        <v>39112000</v>
      </c>
      <c r="F16" s="87">
        <f t="shared" si="0"/>
        <v>419986164</v>
      </c>
      <c r="G16" s="85">
        <v>416594441</v>
      </c>
      <c r="H16" s="86">
        <v>48683971</v>
      </c>
      <c r="I16" s="87">
        <f t="shared" si="1"/>
        <v>465278412</v>
      </c>
      <c r="J16" s="85">
        <v>43419750</v>
      </c>
      <c r="K16" s="86">
        <v>2322896</v>
      </c>
      <c r="L16" s="88">
        <f t="shared" si="2"/>
        <v>45742646</v>
      </c>
      <c r="M16" s="105">
        <f t="shared" si="3"/>
        <v>0.10891464986451316</v>
      </c>
      <c r="N16" s="85">
        <v>93594840</v>
      </c>
      <c r="O16" s="86">
        <v>11259881</v>
      </c>
      <c r="P16" s="88">
        <f t="shared" si="4"/>
        <v>104854721</v>
      </c>
      <c r="Q16" s="105">
        <f t="shared" si="5"/>
        <v>0.2496623222092621</v>
      </c>
      <c r="R16" s="85">
        <v>56003840</v>
      </c>
      <c r="S16" s="86">
        <v>9899801</v>
      </c>
      <c r="T16" s="88">
        <f t="shared" si="6"/>
        <v>65903641</v>
      </c>
      <c r="U16" s="105">
        <f t="shared" si="7"/>
        <v>0.14164345325353286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193018430</v>
      </c>
      <c r="AA16" s="88">
        <f t="shared" si="11"/>
        <v>23482578</v>
      </c>
      <c r="AB16" s="88">
        <f t="shared" si="12"/>
        <v>216501008</v>
      </c>
      <c r="AC16" s="105">
        <f t="shared" si="13"/>
        <v>0.46531496501066977</v>
      </c>
      <c r="AD16" s="85">
        <v>156846648</v>
      </c>
      <c r="AE16" s="86">
        <v>18151172</v>
      </c>
      <c r="AF16" s="88">
        <f t="shared" si="14"/>
        <v>174997820</v>
      </c>
      <c r="AG16" s="86">
        <v>378071387</v>
      </c>
      <c r="AH16" s="86">
        <v>378071387</v>
      </c>
      <c r="AI16" s="126">
        <v>142635459</v>
      </c>
      <c r="AJ16" s="127">
        <f t="shared" si="15"/>
        <v>0.3772712347575777</v>
      </c>
      <c r="AK16" s="128">
        <f t="shared" si="16"/>
        <v>-0.6234030743925838</v>
      </c>
    </row>
    <row r="17" spans="1:37" ht="12.75">
      <c r="A17" s="62" t="s">
        <v>97</v>
      </c>
      <c r="B17" s="63" t="s">
        <v>368</v>
      </c>
      <c r="C17" s="64" t="s">
        <v>369</v>
      </c>
      <c r="D17" s="85">
        <v>700095072</v>
      </c>
      <c r="E17" s="86">
        <v>190000008</v>
      </c>
      <c r="F17" s="87">
        <f t="shared" si="0"/>
        <v>890095080</v>
      </c>
      <c r="G17" s="85">
        <v>728577775</v>
      </c>
      <c r="H17" s="86">
        <v>189390014</v>
      </c>
      <c r="I17" s="87">
        <f t="shared" si="1"/>
        <v>917967789</v>
      </c>
      <c r="J17" s="85">
        <v>109818851</v>
      </c>
      <c r="K17" s="86">
        <v>26569939</v>
      </c>
      <c r="L17" s="88">
        <f t="shared" si="2"/>
        <v>136388790</v>
      </c>
      <c r="M17" s="105">
        <f t="shared" si="3"/>
        <v>0.15322946173345886</v>
      </c>
      <c r="N17" s="85">
        <v>162441053</v>
      </c>
      <c r="O17" s="86">
        <v>30271028</v>
      </c>
      <c r="P17" s="88">
        <f t="shared" si="4"/>
        <v>192712081</v>
      </c>
      <c r="Q17" s="105">
        <f t="shared" si="5"/>
        <v>0.21650729829896376</v>
      </c>
      <c r="R17" s="85">
        <v>126612306</v>
      </c>
      <c r="S17" s="86">
        <v>26400662</v>
      </c>
      <c r="T17" s="88">
        <f t="shared" si="6"/>
        <v>153012968</v>
      </c>
      <c r="U17" s="105">
        <f t="shared" si="7"/>
        <v>0.1666866417684292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398872210</v>
      </c>
      <c r="AA17" s="88">
        <f t="shared" si="11"/>
        <v>83241629</v>
      </c>
      <c r="AB17" s="88">
        <f t="shared" si="12"/>
        <v>482113839</v>
      </c>
      <c r="AC17" s="105">
        <f t="shared" si="13"/>
        <v>0.5251969020886854</v>
      </c>
      <c r="AD17" s="85">
        <v>359864449</v>
      </c>
      <c r="AE17" s="86">
        <v>131461696</v>
      </c>
      <c r="AF17" s="88">
        <f t="shared" si="14"/>
        <v>491326145</v>
      </c>
      <c r="AG17" s="86">
        <v>846911489</v>
      </c>
      <c r="AH17" s="86">
        <v>846911489</v>
      </c>
      <c r="AI17" s="126">
        <v>288463194</v>
      </c>
      <c r="AJ17" s="127">
        <f t="shared" si="15"/>
        <v>0.34060607011082833</v>
      </c>
      <c r="AK17" s="128">
        <f t="shared" si="16"/>
        <v>-0.6885714925673252</v>
      </c>
    </row>
    <row r="18" spans="1:37" ht="12.75">
      <c r="A18" s="62" t="s">
        <v>97</v>
      </c>
      <c r="B18" s="63" t="s">
        <v>370</v>
      </c>
      <c r="C18" s="64" t="s">
        <v>371</v>
      </c>
      <c r="D18" s="85">
        <v>965598276</v>
      </c>
      <c r="E18" s="86">
        <v>247178868</v>
      </c>
      <c r="F18" s="87">
        <f t="shared" si="0"/>
        <v>1212777144</v>
      </c>
      <c r="G18" s="85">
        <v>1040033082</v>
      </c>
      <c r="H18" s="86">
        <v>293670539</v>
      </c>
      <c r="I18" s="87">
        <f t="shared" si="1"/>
        <v>1333703621</v>
      </c>
      <c r="J18" s="85">
        <v>198296065</v>
      </c>
      <c r="K18" s="86">
        <v>19364754</v>
      </c>
      <c r="L18" s="88">
        <f t="shared" si="2"/>
        <v>217660819</v>
      </c>
      <c r="M18" s="105">
        <f t="shared" si="3"/>
        <v>0.17947305494404997</v>
      </c>
      <c r="N18" s="85">
        <v>270918106</v>
      </c>
      <c r="O18" s="86">
        <v>21365476</v>
      </c>
      <c r="P18" s="88">
        <f t="shared" si="4"/>
        <v>292283582</v>
      </c>
      <c r="Q18" s="105">
        <f t="shared" si="5"/>
        <v>0.2410035375798606</v>
      </c>
      <c r="R18" s="85">
        <v>264223293</v>
      </c>
      <c r="S18" s="86">
        <v>39359207</v>
      </c>
      <c r="T18" s="88">
        <f t="shared" si="6"/>
        <v>303582500</v>
      </c>
      <c r="U18" s="105">
        <f t="shared" si="7"/>
        <v>0.22762366032445525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733437464</v>
      </c>
      <c r="AA18" s="88">
        <f t="shared" si="11"/>
        <v>80089437</v>
      </c>
      <c r="AB18" s="88">
        <f t="shared" si="12"/>
        <v>813526901</v>
      </c>
      <c r="AC18" s="105">
        <f t="shared" si="13"/>
        <v>0.6099757758699225</v>
      </c>
      <c r="AD18" s="85">
        <v>538874044</v>
      </c>
      <c r="AE18" s="86">
        <v>15850219</v>
      </c>
      <c r="AF18" s="88">
        <f t="shared" si="14"/>
        <v>554724263</v>
      </c>
      <c r="AG18" s="86">
        <v>1162352163</v>
      </c>
      <c r="AH18" s="86">
        <v>1162352163</v>
      </c>
      <c r="AI18" s="126">
        <v>186776720</v>
      </c>
      <c r="AJ18" s="127">
        <f t="shared" si="15"/>
        <v>0.16068858126261343</v>
      </c>
      <c r="AK18" s="128">
        <f t="shared" si="16"/>
        <v>-0.4527326092459021</v>
      </c>
    </row>
    <row r="19" spans="1:37" ht="12.75">
      <c r="A19" s="62" t="s">
        <v>97</v>
      </c>
      <c r="B19" s="63" t="s">
        <v>372</v>
      </c>
      <c r="C19" s="64" t="s">
        <v>373</v>
      </c>
      <c r="D19" s="85">
        <v>362821416</v>
      </c>
      <c r="E19" s="86">
        <v>362246663</v>
      </c>
      <c r="F19" s="87">
        <f t="shared" si="0"/>
        <v>725068079</v>
      </c>
      <c r="G19" s="85">
        <v>405502157</v>
      </c>
      <c r="H19" s="86">
        <v>351577931</v>
      </c>
      <c r="I19" s="87">
        <f t="shared" si="1"/>
        <v>757080088</v>
      </c>
      <c r="J19" s="85">
        <v>69473570</v>
      </c>
      <c r="K19" s="86">
        <v>40728160</v>
      </c>
      <c r="L19" s="88">
        <f t="shared" si="2"/>
        <v>110201730</v>
      </c>
      <c r="M19" s="105">
        <f t="shared" si="3"/>
        <v>0.1519881142085142</v>
      </c>
      <c r="N19" s="85">
        <v>73477544</v>
      </c>
      <c r="O19" s="86">
        <v>62151982</v>
      </c>
      <c r="P19" s="88">
        <f t="shared" si="4"/>
        <v>135629526</v>
      </c>
      <c r="Q19" s="105">
        <f t="shared" si="5"/>
        <v>0.187057643176152</v>
      </c>
      <c r="R19" s="85">
        <v>82048997</v>
      </c>
      <c r="S19" s="86">
        <v>75307486</v>
      </c>
      <c r="T19" s="88">
        <f t="shared" si="6"/>
        <v>157356483</v>
      </c>
      <c r="U19" s="105">
        <f t="shared" si="7"/>
        <v>0.20784654819768553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225000111</v>
      </c>
      <c r="AA19" s="88">
        <f t="shared" si="11"/>
        <v>178187628</v>
      </c>
      <c r="AB19" s="88">
        <f t="shared" si="12"/>
        <v>403187739</v>
      </c>
      <c r="AC19" s="105">
        <f t="shared" si="13"/>
        <v>0.5325562584337841</v>
      </c>
      <c r="AD19" s="85">
        <v>205792937</v>
      </c>
      <c r="AE19" s="86">
        <v>146840724</v>
      </c>
      <c r="AF19" s="88">
        <f t="shared" si="14"/>
        <v>352633661</v>
      </c>
      <c r="AG19" s="86">
        <v>402507804</v>
      </c>
      <c r="AH19" s="86">
        <v>402507804</v>
      </c>
      <c r="AI19" s="126">
        <v>95995121</v>
      </c>
      <c r="AJ19" s="127">
        <f t="shared" si="15"/>
        <v>0.2384925709415562</v>
      </c>
      <c r="AK19" s="128">
        <f t="shared" si="16"/>
        <v>-0.5537678321639294</v>
      </c>
    </row>
    <row r="20" spans="1:37" ht="12.75">
      <c r="A20" s="62" t="s">
        <v>112</v>
      </c>
      <c r="B20" s="63" t="s">
        <v>374</v>
      </c>
      <c r="C20" s="64" t="s">
        <v>375</v>
      </c>
      <c r="D20" s="85">
        <v>1271547132</v>
      </c>
      <c r="E20" s="86">
        <v>766996884</v>
      </c>
      <c r="F20" s="87">
        <f t="shared" si="0"/>
        <v>2038544016</v>
      </c>
      <c r="G20" s="85">
        <v>1511457322</v>
      </c>
      <c r="H20" s="86">
        <v>895114430</v>
      </c>
      <c r="I20" s="87">
        <f t="shared" si="1"/>
        <v>2406571752</v>
      </c>
      <c r="J20" s="85">
        <v>261175911</v>
      </c>
      <c r="K20" s="86">
        <v>146428055</v>
      </c>
      <c r="L20" s="88">
        <f t="shared" si="2"/>
        <v>407603966</v>
      </c>
      <c r="M20" s="105">
        <f t="shared" si="3"/>
        <v>0.1999485725109798</v>
      </c>
      <c r="N20" s="85">
        <v>257039349</v>
      </c>
      <c r="O20" s="86">
        <v>160461386</v>
      </c>
      <c r="P20" s="88">
        <f t="shared" si="4"/>
        <v>417500735</v>
      </c>
      <c r="Q20" s="105">
        <f t="shared" si="5"/>
        <v>0.2048033948362879</v>
      </c>
      <c r="R20" s="85">
        <v>351389294</v>
      </c>
      <c r="S20" s="86">
        <v>109910972</v>
      </c>
      <c r="T20" s="88">
        <f t="shared" si="6"/>
        <v>461300266</v>
      </c>
      <c r="U20" s="105">
        <f t="shared" si="7"/>
        <v>0.19168357046351636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869604554</v>
      </c>
      <c r="AA20" s="88">
        <f t="shared" si="11"/>
        <v>416800413</v>
      </c>
      <c r="AB20" s="88">
        <f t="shared" si="12"/>
        <v>1286404967</v>
      </c>
      <c r="AC20" s="105">
        <f t="shared" si="13"/>
        <v>0.5345383805535502</v>
      </c>
      <c r="AD20" s="85">
        <v>736743205</v>
      </c>
      <c r="AE20" s="86">
        <v>385158461</v>
      </c>
      <c r="AF20" s="88">
        <f t="shared" si="14"/>
        <v>1121901666</v>
      </c>
      <c r="AG20" s="86">
        <v>1749177088</v>
      </c>
      <c r="AH20" s="86">
        <v>1749177088</v>
      </c>
      <c r="AI20" s="126">
        <v>426524445</v>
      </c>
      <c r="AJ20" s="127">
        <f t="shared" si="15"/>
        <v>0.2438429178647005</v>
      </c>
      <c r="AK20" s="128">
        <f t="shared" si="16"/>
        <v>-0.588822906694926</v>
      </c>
    </row>
    <row r="21" spans="1:37" ht="16.5">
      <c r="A21" s="65"/>
      <c r="B21" s="66" t="s">
        <v>376</v>
      </c>
      <c r="C21" s="67"/>
      <c r="D21" s="89">
        <f>SUM(D16:D20)</f>
        <v>3680936060</v>
      </c>
      <c r="E21" s="90">
        <f>SUM(E16:E20)</f>
        <v>1605534423</v>
      </c>
      <c r="F21" s="91">
        <f t="shared" si="0"/>
        <v>5286470483</v>
      </c>
      <c r="G21" s="89">
        <f>SUM(G16:G20)</f>
        <v>4102164777</v>
      </c>
      <c r="H21" s="90">
        <f>SUM(H16:H20)</f>
        <v>1778436885</v>
      </c>
      <c r="I21" s="91">
        <f t="shared" si="1"/>
        <v>5880601662</v>
      </c>
      <c r="J21" s="89">
        <f>SUM(J16:J20)</f>
        <v>682184147</v>
      </c>
      <c r="K21" s="90">
        <f>SUM(K16:K20)</f>
        <v>235413804</v>
      </c>
      <c r="L21" s="90">
        <f t="shared" si="2"/>
        <v>917597951</v>
      </c>
      <c r="M21" s="106">
        <f t="shared" si="3"/>
        <v>0.1735747799880414</v>
      </c>
      <c r="N21" s="89">
        <f>SUM(N16:N20)</f>
        <v>857470892</v>
      </c>
      <c r="O21" s="90">
        <f>SUM(O16:O20)</f>
        <v>285509753</v>
      </c>
      <c r="P21" s="90">
        <f t="shared" si="4"/>
        <v>1142980645</v>
      </c>
      <c r="Q21" s="106">
        <f t="shared" si="5"/>
        <v>0.21620864973625542</v>
      </c>
      <c r="R21" s="89">
        <f>SUM(R16:R20)</f>
        <v>880277730</v>
      </c>
      <c r="S21" s="90">
        <f>SUM(S16:S20)</f>
        <v>260878128</v>
      </c>
      <c r="T21" s="90">
        <f t="shared" si="6"/>
        <v>1141155858</v>
      </c>
      <c r="U21" s="106">
        <f t="shared" si="7"/>
        <v>0.1940542692041296</v>
      </c>
      <c r="V21" s="89">
        <f>SUM(V16:V20)</f>
        <v>0</v>
      </c>
      <c r="W21" s="90">
        <f>SUM(W16:W20)</f>
        <v>0</v>
      </c>
      <c r="X21" s="90">
        <f t="shared" si="8"/>
        <v>0</v>
      </c>
      <c r="Y21" s="106">
        <f t="shared" si="9"/>
        <v>0</v>
      </c>
      <c r="Z21" s="89">
        <f t="shared" si="10"/>
        <v>2419932769</v>
      </c>
      <c r="AA21" s="90">
        <f t="shared" si="11"/>
        <v>781801685</v>
      </c>
      <c r="AB21" s="90">
        <f t="shared" si="12"/>
        <v>3201734454</v>
      </c>
      <c r="AC21" s="106">
        <f t="shared" si="13"/>
        <v>0.5444569515206861</v>
      </c>
      <c r="AD21" s="89">
        <f>SUM(AD16:AD20)</f>
        <v>1998121283</v>
      </c>
      <c r="AE21" s="90">
        <f>SUM(AE16:AE20)</f>
        <v>697462272</v>
      </c>
      <c r="AF21" s="90">
        <f t="shared" si="14"/>
        <v>2695583555</v>
      </c>
      <c r="AG21" s="90">
        <f>SUM(AG16:AG20)</f>
        <v>4539019931</v>
      </c>
      <c r="AH21" s="90">
        <f>SUM(AH16:AH20)</f>
        <v>4539019931</v>
      </c>
      <c r="AI21" s="91">
        <f>SUM(AI16:AI20)</f>
        <v>1140394939</v>
      </c>
      <c r="AJ21" s="129">
        <f t="shared" si="15"/>
        <v>0.25124254934671714</v>
      </c>
      <c r="AK21" s="130">
        <f t="shared" si="16"/>
        <v>-0.576657211799914</v>
      </c>
    </row>
    <row r="22" spans="1:37" ht="12.75">
      <c r="A22" s="62" t="s">
        <v>97</v>
      </c>
      <c r="B22" s="63" t="s">
        <v>377</v>
      </c>
      <c r="C22" s="64" t="s">
        <v>378</v>
      </c>
      <c r="D22" s="85">
        <v>334389351</v>
      </c>
      <c r="E22" s="86">
        <v>60873788</v>
      </c>
      <c r="F22" s="87">
        <f t="shared" si="0"/>
        <v>395263139</v>
      </c>
      <c r="G22" s="85">
        <v>357128997</v>
      </c>
      <c r="H22" s="86">
        <v>69583035</v>
      </c>
      <c r="I22" s="87">
        <f t="shared" si="1"/>
        <v>426712032</v>
      </c>
      <c r="J22" s="85">
        <v>62198177</v>
      </c>
      <c r="K22" s="86">
        <v>4642178</v>
      </c>
      <c r="L22" s="88">
        <f t="shared" si="2"/>
        <v>66840355</v>
      </c>
      <c r="M22" s="105">
        <f t="shared" si="3"/>
        <v>0.1691034361795118</v>
      </c>
      <c r="N22" s="85">
        <v>70366874</v>
      </c>
      <c r="O22" s="86">
        <v>22345047</v>
      </c>
      <c r="P22" s="88">
        <f t="shared" si="4"/>
        <v>92711921</v>
      </c>
      <c r="Q22" s="105">
        <f t="shared" si="5"/>
        <v>0.2345574678037458</v>
      </c>
      <c r="R22" s="85">
        <v>62321629</v>
      </c>
      <c r="S22" s="86">
        <v>8152770</v>
      </c>
      <c r="T22" s="88">
        <f t="shared" si="6"/>
        <v>70474399</v>
      </c>
      <c r="U22" s="105">
        <f t="shared" si="7"/>
        <v>0.16515681235817603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194886680</v>
      </c>
      <c r="AA22" s="88">
        <f t="shared" si="11"/>
        <v>35139995</v>
      </c>
      <c r="AB22" s="88">
        <f t="shared" si="12"/>
        <v>230026675</v>
      </c>
      <c r="AC22" s="105">
        <f t="shared" si="13"/>
        <v>0.5390677031577118</v>
      </c>
      <c r="AD22" s="85">
        <v>180119030</v>
      </c>
      <c r="AE22" s="86">
        <v>34343327</v>
      </c>
      <c r="AF22" s="88">
        <f t="shared" si="14"/>
        <v>214462357</v>
      </c>
      <c r="AG22" s="86">
        <v>381945742</v>
      </c>
      <c r="AH22" s="86">
        <v>381945742</v>
      </c>
      <c r="AI22" s="126">
        <v>70357833</v>
      </c>
      <c r="AJ22" s="127">
        <f t="shared" si="15"/>
        <v>0.18420897332585004</v>
      </c>
      <c r="AK22" s="128">
        <f t="shared" si="16"/>
        <v>-0.67139035499829</v>
      </c>
    </row>
    <row r="23" spans="1:37" ht="12.75">
      <c r="A23" s="62" t="s">
        <v>97</v>
      </c>
      <c r="B23" s="63" t="s">
        <v>379</v>
      </c>
      <c r="C23" s="64" t="s">
        <v>380</v>
      </c>
      <c r="D23" s="85">
        <v>224252191</v>
      </c>
      <c r="E23" s="86">
        <v>61599331</v>
      </c>
      <c r="F23" s="87">
        <f t="shared" si="0"/>
        <v>285851522</v>
      </c>
      <c r="G23" s="85">
        <v>247050671</v>
      </c>
      <c r="H23" s="86">
        <v>61589825</v>
      </c>
      <c r="I23" s="87">
        <f t="shared" si="1"/>
        <v>308640496</v>
      </c>
      <c r="J23" s="85">
        <v>37719918</v>
      </c>
      <c r="K23" s="86">
        <v>6014144</v>
      </c>
      <c r="L23" s="88">
        <f t="shared" si="2"/>
        <v>43734062</v>
      </c>
      <c r="M23" s="105">
        <f t="shared" si="3"/>
        <v>0.1529957290204668</v>
      </c>
      <c r="N23" s="85">
        <v>57644997</v>
      </c>
      <c r="O23" s="86">
        <v>12392623</v>
      </c>
      <c r="P23" s="88">
        <f t="shared" si="4"/>
        <v>70037620</v>
      </c>
      <c r="Q23" s="105">
        <f t="shared" si="5"/>
        <v>0.24501398316850662</v>
      </c>
      <c r="R23" s="85">
        <v>46416732</v>
      </c>
      <c r="S23" s="86">
        <v>10461993</v>
      </c>
      <c r="T23" s="88">
        <f t="shared" si="6"/>
        <v>56878725</v>
      </c>
      <c r="U23" s="105">
        <f t="shared" si="7"/>
        <v>0.18428795228478378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141781647</v>
      </c>
      <c r="AA23" s="88">
        <f t="shared" si="11"/>
        <v>28868760</v>
      </c>
      <c r="AB23" s="88">
        <f t="shared" si="12"/>
        <v>170650407</v>
      </c>
      <c r="AC23" s="105">
        <f t="shared" si="13"/>
        <v>0.5529099687553638</v>
      </c>
      <c r="AD23" s="85">
        <v>142106505</v>
      </c>
      <c r="AE23" s="86">
        <v>33759113</v>
      </c>
      <c r="AF23" s="88">
        <f t="shared" si="14"/>
        <v>175865618</v>
      </c>
      <c r="AG23" s="86">
        <v>260989833</v>
      </c>
      <c r="AH23" s="86">
        <v>260989833</v>
      </c>
      <c r="AI23" s="126">
        <v>45698268</v>
      </c>
      <c r="AJ23" s="127">
        <f t="shared" si="15"/>
        <v>0.1750959701177325</v>
      </c>
      <c r="AK23" s="128">
        <f t="shared" si="16"/>
        <v>-0.6765784827822343</v>
      </c>
    </row>
    <row r="24" spans="1:37" ht="12.75">
      <c r="A24" s="62" t="s">
        <v>97</v>
      </c>
      <c r="B24" s="63" t="s">
        <v>69</v>
      </c>
      <c r="C24" s="64" t="s">
        <v>70</v>
      </c>
      <c r="D24" s="85">
        <v>3679467140</v>
      </c>
      <c r="E24" s="86">
        <v>1201498682</v>
      </c>
      <c r="F24" s="87">
        <f t="shared" si="0"/>
        <v>4880965822</v>
      </c>
      <c r="G24" s="85">
        <v>3816732981</v>
      </c>
      <c r="H24" s="86">
        <v>1039881042</v>
      </c>
      <c r="I24" s="87">
        <f t="shared" si="1"/>
        <v>4856614023</v>
      </c>
      <c r="J24" s="85">
        <v>788803259</v>
      </c>
      <c r="K24" s="86">
        <v>132203126</v>
      </c>
      <c r="L24" s="88">
        <f t="shared" si="2"/>
        <v>921006385</v>
      </c>
      <c r="M24" s="105">
        <f t="shared" si="3"/>
        <v>0.18869347145369134</v>
      </c>
      <c r="N24" s="85">
        <v>764067620</v>
      </c>
      <c r="O24" s="86">
        <v>199716976</v>
      </c>
      <c r="P24" s="88">
        <f t="shared" si="4"/>
        <v>963784596</v>
      </c>
      <c r="Q24" s="105">
        <f t="shared" si="5"/>
        <v>0.19745776371879706</v>
      </c>
      <c r="R24" s="85">
        <v>695801177</v>
      </c>
      <c r="S24" s="86">
        <v>97162913</v>
      </c>
      <c r="T24" s="88">
        <f t="shared" si="6"/>
        <v>792964090</v>
      </c>
      <c r="U24" s="105">
        <f t="shared" si="7"/>
        <v>0.163275089649841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2248672056</v>
      </c>
      <c r="AA24" s="88">
        <f t="shared" si="11"/>
        <v>429083015</v>
      </c>
      <c r="AB24" s="88">
        <f t="shared" si="12"/>
        <v>2677755071</v>
      </c>
      <c r="AC24" s="105">
        <f t="shared" si="13"/>
        <v>0.5513625456580781</v>
      </c>
      <c r="AD24" s="85">
        <v>2135313978</v>
      </c>
      <c r="AE24" s="86">
        <v>643889927</v>
      </c>
      <c r="AF24" s="88">
        <f t="shared" si="14"/>
        <v>2779203905</v>
      </c>
      <c r="AG24" s="86">
        <v>5439116620</v>
      </c>
      <c r="AH24" s="86">
        <v>5439116620</v>
      </c>
      <c r="AI24" s="126">
        <v>848152208</v>
      </c>
      <c r="AJ24" s="127">
        <f t="shared" si="15"/>
        <v>0.1559356541246582</v>
      </c>
      <c r="AK24" s="128">
        <f t="shared" si="16"/>
        <v>-0.7146794128443051</v>
      </c>
    </row>
    <row r="25" spans="1:37" ht="12.75">
      <c r="A25" s="62" t="s">
        <v>97</v>
      </c>
      <c r="B25" s="63" t="s">
        <v>381</v>
      </c>
      <c r="C25" s="64" t="s">
        <v>382</v>
      </c>
      <c r="D25" s="85">
        <v>309805877</v>
      </c>
      <c r="E25" s="86">
        <v>134668250</v>
      </c>
      <c r="F25" s="87">
        <f t="shared" si="0"/>
        <v>444474127</v>
      </c>
      <c r="G25" s="85">
        <v>344249478</v>
      </c>
      <c r="H25" s="86">
        <v>167519790</v>
      </c>
      <c r="I25" s="87">
        <f t="shared" si="1"/>
        <v>511769268</v>
      </c>
      <c r="J25" s="85">
        <v>41918916</v>
      </c>
      <c r="K25" s="86">
        <v>6647202</v>
      </c>
      <c r="L25" s="88">
        <f t="shared" si="2"/>
        <v>48566118</v>
      </c>
      <c r="M25" s="105">
        <f t="shared" si="3"/>
        <v>0.10926646805698097</v>
      </c>
      <c r="N25" s="85">
        <v>77046287</v>
      </c>
      <c r="O25" s="86">
        <v>13500612</v>
      </c>
      <c r="P25" s="88">
        <f t="shared" si="4"/>
        <v>90546899</v>
      </c>
      <c r="Q25" s="105">
        <f t="shared" si="5"/>
        <v>0.20371691736288622</v>
      </c>
      <c r="R25" s="85">
        <v>85892099</v>
      </c>
      <c r="S25" s="86">
        <v>10023534</v>
      </c>
      <c r="T25" s="88">
        <f t="shared" si="6"/>
        <v>95915633</v>
      </c>
      <c r="U25" s="105">
        <f t="shared" si="7"/>
        <v>0.18741968108956475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204857302</v>
      </c>
      <c r="AA25" s="88">
        <f t="shared" si="11"/>
        <v>30171348</v>
      </c>
      <c r="AB25" s="88">
        <f t="shared" si="12"/>
        <v>235028650</v>
      </c>
      <c r="AC25" s="105">
        <f t="shared" si="13"/>
        <v>0.45924729110541274</v>
      </c>
      <c r="AD25" s="85">
        <v>0</v>
      </c>
      <c r="AE25" s="86">
        <v>0</v>
      </c>
      <c r="AF25" s="88">
        <f t="shared" si="14"/>
        <v>0</v>
      </c>
      <c r="AG25" s="86">
        <v>408440586</v>
      </c>
      <c r="AH25" s="86">
        <v>408440586</v>
      </c>
      <c r="AI25" s="126">
        <v>0</v>
      </c>
      <c r="AJ25" s="127">
        <f t="shared" si="15"/>
        <v>0</v>
      </c>
      <c r="AK25" s="128">
        <f t="shared" si="16"/>
        <v>0</v>
      </c>
    </row>
    <row r="26" spans="1:37" ht="12.75">
      <c r="A26" s="62" t="s">
        <v>112</v>
      </c>
      <c r="B26" s="63" t="s">
        <v>383</v>
      </c>
      <c r="C26" s="64" t="s">
        <v>384</v>
      </c>
      <c r="D26" s="85">
        <v>811842000</v>
      </c>
      <c r="E26" s="86">
        <v>321377000</v>
      </c>
      <c r="F26" s="87">
        <f t="shared" si="0"/>
        <v>1133219000</v>
      </c>
      <c r="G26" s="85">
        <v>811842000</v>
      </c>
      <c r="H26" s="86">
        <v>117342225</v>
      </c>
      <c r="I26" s="87">
        <f t="shared" si="1"/>
        <v>929184225</v>
      </c>
      <c r="J26" s="85">
        <v>165752371</v>
      </c>
      <c r="K26" s="86">
        <v>75481972</v>
      </c>
      <c r="L26" s="88">
        <f t="shared" si="2"/>
        <v>241234343</v>
      </c>
      <c r="M26" s="105">
        <f t="shared" si="3"/>
        <v>0.2128753074207192</v>
      </c>
      <c r="N26" s="85">
        <v>173486795</v>
      </c>
      <c r="O26" s="86">
        <v>149996334</v>
      </c>
      <c r="P26" s="88">
        <f t="shared" si="4"/>
        <v>323483129</v>
      </c>
      <c r="Q26" s="105">
        <f t="shared" si="5"/>
        <v>0.2854550876750213</v>
      </c>
      <c r="R26" s="85">
        <v>173193865</v>
      </c>
      <c r="S26" s="86">
        <v>109757033</v>
      </c>
      <c r="T26" s="88">
        <f t="shared" si="6"/>
        <v>282950898</v>
      </c>
      <c r="U26" s="105">
        <f t="shared" si="7"/>
        <v>0.304515391444576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512433031</v>
      </c>
      <c r="AA26" s="88">
        <f t="shared" si="11"/>
        <v>335235339</v>
      </c>
      <c r="AB26" s="88">
        <f t="shared" si="12"/>
        <v>847668370</v>
      </c>
      <c r="AC26" s="105">
        <f t="shared" si="13"/>
        <v>0.9122715896301403</v>
      </c>
      <c r="AD26" s="85">
        <v>537464707</v>
      </c>
      <c r="AE26" s="86">
        <v>327293743</v>
      </c>
      <c r="AF26" s="88">
        <f t="shared" si="14"/>
        <v>864758450</v>
      </c>
      <c r="AG26" s="86">
        <v>1095166000</v>
      </c>
      <c r="AH26" s="86">
        <v>1095166000</v>
      </c>
      <c r="AI26" s="126">
        <v>276603635</v>
      </c>
      <c r="AJ26" s="127">
        <f t="shared" si="15"/>
        <v>0.2525677705480265</v>
      </c>
      <c r="AK26" s="128">
        <f t="shared" si="16"/>
        <v>-0.6727977645086902</v>
      </c>
    </row>
    <row r="27" spans="1:37" ht="16.5">
      <c r="A27" s="65"/>
      <c r="B27" s="66" t="s">
        <v>385</v>
      </c>
      <c r="C27" s="67"/>
      <c r="D27" s="89">
        <f>SUM(D22:D26)</f>
        <v>5359756559</v>
      </c>
      <c r="E27" s="90">
        <f>SUM(E22:E26)</f>
        <v>1780017051</v>
      </c>
      <c r="F27" s="91">
        <f t="shared" si="0"/>
        <v>7139773610</v>
      </c>
      <c r="G27" s="89">
        <f>SUM(G22:G26)</f>
        <v>5577004127</v>
      </c>
      <c r="H27" s="90">
        <f>SUM(H22:H26)</f>
        <v>1455915917</v>
      </c>
      <c r="I27" s="91">
        <f t="shared" si="1"/>
        <v>7032920044</v>
      </c>
      <c r="J27" s="89">
        <f>SUM(J22:J26)</f>
        <v>1096392641</v>
      </c>
      <c r="K27" s="90">
        <f>SUM(K22:K26)</f>
        <v>224988622</v>
      </c>
      <c r="L27" s="90">
        <f t="shared" si="2"/>
        <v>1321381263</v>
      </c>
      <c r="M27" s="106">
        <f t="shared" si="3"/>
        <v>0.18507327195210604</v>
      </c>
      <c r="N27" s="89">
        <f>SUM(N22:N26)</f>
        <v>1142612573</v>
      </c>
      <c r="O27" s="90">
        <f>SUM(O22:O26)</f>
        <v>397951592</v>
      </c>
      <c r="P27" s="90">
        <f t="shared" si="4"/>
        <v>1540564165</v>
      </c>
      <c r="Q27" s="106">
        <f t="shared" si="5"/>
        <v>0.21577213076368118</v>
      </c>
      <c r="R27" s="89">
        <f>SUM(R22:R26)</f>
        <v>1063625502</v>
      </c>
      <c r="S27" s="90">
        <f>SUM(S22:S26)</f>
        <v>235558243</v>
      </c>
      <c r="T27" s="90">
        <f t="shared" si="6"/>
        <v>1299183745</v>
      </c>
      <c r="U27" s="106">
        <f t="shared" si="7"/>
        <v>0.18472892296114948</v>
      </c>
      <c r="V27" s="89">
        <f>SUM(V22:V26)</f>
        <v>0</v>
      </c>
      <c r="W27" s="90">
        <f>SUM(W22:W26)</f>
        <v>0</v>
      </c>
      <c r="X27" s="90">
        <f t="shared" si="8"/>
        <v>0</v>
      </c>
      <c r="Y27" s="106">
        <f t="shared" si="9"/>
        <v>0</v>
      </c>
      <c r="Z27" s="89">
        <f t="shared" si="10"/>
        <v>3302630716</v>
      </c>
      <c r="AA27" s="90">
        <f t="shared" si="11"/>
        <v>858498457</v>
      </c>
      <c r="AB27" s="90">
        <f t="shared" si="12"/>
        <v>4161129173</v>
      </c>
      <c r="AC27" s="106">
        <f t="shared" si="13"/>
        <v>0.5916645073407293</v>
      </c>
      <c r="AD27" s="89">
        <f>SUM(AD22:AD26)</f>
        <v>2995004220</v>
      </c>
      <c r="AE27" s="90">
        <f>SUM(AE22:AE26)</f>
        <v>1039286110</v>
      </c>
      <c r="AF27" s="90">
        <f t="shared" si="14"/>
        <v>4034290330</v>
      </c>
      <c r="AG27" s="90">
        <f>SUM(AG22:AG26)</f>
        <v>7585658781</v>
      </c>
      <c r="AH27" s="90">
        <f>SUM(AH22:AH26)</f>
        <v>7585658781</v>
      </c>
      <c r="AI27" s="91">
        <f>SUM(AI22:AI26)</f>
        <v>1240811944</v>
      </c>
      <c r="AJ27" s="129">
        <f t="shared" si="15"/>
        <v>0.16357339287497277</v>
      </c>
      <c r="AK27" s="130">
        <f t="shared" si="16"/>
        <v>-0.6779647376047921</v>
      </c>
    </row>
    <row r="28" spans="1:37" ht="12.75">
      <c r="A28" s="62" t="s">
        <v>97</v>
      </c>
      <c r="B28" s="63" t="s">
        <v>386</v>
      </c>
      <c r="C28" s="64" t="s">
        <v>387</v>
      </c>
      <c r="D28" s="85">
        <v>412030428</v>
      </c>
      <c r="E28" s="86">
        <v>96502848</v>
      </c>
      <c r="F28" s="87">
        <f t="shared" si="0"/>
        <v>508533276</v>
      </c>
      <c r="G28" s="85">
        <v>396329984</v>
      </c>
      <c r="H28" s="86">
        <v>105935488</v>
      </c>
      <c r="I28" s="87">
        <f t="shared" si="1"/>
        <v>502265472</v>
      </c>
      <c r="J28" s="85">
        <v>67973155</v>
      </c>
      <c r="K28" s="86">
        <v>10971684</v>
      </c>
      <c r="L28" s="88">
        <f t="shared" si="2"/>
        <v>78944839</v>
      </c>
      <c r="M28" s="105">
        <f t="shared" si="3"/>
        <v>0.1552402619961491</v>
      </c>
      <c r="N28" s="85">
        <v>77692736</v>
      </c>
      <c r="O28" s="86">
        <v>17470943</v>
      </c>
      <c r="P28" s="88">
        <f t="shared" si="4"/>
        <v>95163679</v>
      </c>
      <c r="Q28" s="105">
        <f t="shared" si="5"/>
        <v>0.18713363213619869</v>
      </c>
      <c r="R28" s="85">
        <v>75478477</v>
      </c>
      <c r="S28" s="86">
        <v>26010303</v>
      </c>
      <c r="T28" s="88">
        <f t="shared" si="6"/>
        <v>101488780</v>
      </c>
      <c r="U28" s="105">
        <f t="shared" si="7"/>
        <v>0.20206202826540304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221144368</v>
      </c>
      <c r="AA28" s="88">
        <f t="shared" si="11"/>
        <v>54452930</v>
      </c>
      <c r="AB28" s="88">
        <f t="shared" si="12"/>
        <v>275597298</v>
      </c>
      <c r="AC28" s="105">
        <f t="shared" si="13"/>
        <v>0.5487084288366133</v>
      </c>
      <c r="AD28" s="85">
        <v>210833820</v>
      </c>
      <c r="AE28" s="86">
        <v>56118774</v>
      </c>
      <c r="AF28" s="88">
        <f t="shared" si="14"/>
        <v>266952594</v>
      </c>
      <c r="AG28" s="86">
        <v>460477560</v>
      </c>
      <c r="AH28" s="86">
        <v>460477560</v>
      </c>
      <c r="AI28" s="126">
        <v>93133589</v>
      </c>
      <c r="AJ28" s="127">
        <f t="shared" si="15"/>
        <v>0.2022543487243982</v>
      </c>
      <c r="AK28" s="128">
        <f t="shared" si="16"/>
        <v>-0.6198247094014003</v>
      </c>
    </row>
    <row r="29" spans="1:37" ht="12.75">
      <c r="A29" s="62" t="s">
        <v>97</v>
      </c>
      <c r="B29" s="63" t="s">
        <v>388</v>
      </c>
      <c r="C29" s="64" t="s">
        <v>389</v>
      </c>
      <c r="D29" s="85">
        <v>591085337</v>
      </c>
      <c r="E29" s="86">
        <v>110991850</v>
      </c>
      <c r="F29" s="87">
        <f t="shared" si="0"/>
        <v>702077187</v>
      </c>
      <c r="G29" s="85">
        <v>625845141</v>
      </c>
      <c r="H29" s="86">
        <v>223736674</v>
      </c>
      <c r="I29" s="87">
        <f t="shared" si="1"/>
        <v>849581815</v>
      </c>
      <c r="J29" s="85">
        <v>108373155</v>
      </c>
      <c r="K29" s="86">
        <v>31546582</v>
      </c>
      <c r="L29" s="88">
        <f t="shared" si="2"/>
        <v>139919737</v>
      </c>
      <c r="M29" s="105">
        <f t="shared" si="3"/>
        <v>0.1992939517061961</v>
      </c>
      <c r="N29" s="85">
        <v>145571773</v>
      </c>
      <c r="O29" s="86">
        <v>21451726</v>
      </c>
      <c r="P29" s="88">
        <f t="shared" si="4"/>
        <v>167023499</v>
      </c>
      <c r="Q29" s="105">
        <f t="shared" si="5"/>
        <v>0.23789905453800195</v>
      </c>
      <c r="R29" s="85">
        <v>123461469</v>
      </c>
      <c r="S29" s="86">
        <v>23214647</v>
      </c>
      <c r="T29" s="88">
        <f t="shared" si="6"/>
        <v>146676116</v>
      </c>
      <c r="U29" s="105">
        <f t="shared" si="7"/>
        <v>0.1726450748007124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377406397</v>
      </c>
      <c r="AA29" s="88">
        <f t="shared" si="11"/>
        <v>76212955</v>
      </c>
      <c r="AB29" s="88">
        <f t="shared" si="12"/>
        <v>453619352</v>
      </c>
      <c r="AC29" s="105">
        <f t="shared" si="13"/>
        <v>0.5339325112555522</v>
      </c>
      <c r="AD29" s="85">
        <v>303210700</v>
      </c>
      <c r="AE29" s="86">
        <v>40407666</v>
      </c>
      <c r="AF29" s="88">
        <f t="shared" si="14"/>
        <v>343618366</v>
      </c>
      <c r="AG29" s="86">
        <v>672886716</v>
      </c>
      <c r="AH29" s="86">
        <v>672886716</v>
      </c>
      <c r="AI29" s="126">
        <v>99167735</v>
      </c>
      <c r="AJ29" s="127">
        <f t="shared" si="15"/>
        <v>0.14737656821270936</v>
      </c>
      <c r="AK29" s="128">
        <f t="shared" si="16"/>
        <v>-0.5731423855266222</v>
      </c>
    </row>
    <row r="30" spans="1:37" ht="12.75">
      <c r="A30" s="62" t="s">
        <v>97</v>
      </c>
      <c r="B30" s="63" t="s">
        <v>390</v>
      </c>
      <c r="C30" s="64" t="s">
        <v>391</v>
      </c>
      <c r="D30" s="85">
        <v>424226928</v>
      </c>
      <c r="E30" s="86">
        <v>85415000</v>
      </c>
      <c r="F30" s="87">
        <f t="shared" si="0"/>
        <v>509641928</v>
      </c>
      <c r="G30" s="85">
        <v>438031572</v>
      </c>
      <c r="H30" s="86">
        <v>79612700</v>
      </c>
      <c r="I30" s="87">
        <f t="shared" si="1"/>
        <v>517644272</v>
      </c>
      <c r="J30" s="85">
        <v>92964160</v>
      </c>
      <c r="K30" s="86">
        <v>11292358</v>
      </c>
      <c r="L30" s="88">
        <f t="shared" si="2"/>
        <v>104256518</v>
      </c>
      <c r="M30" s="105">
        <f t="shared" si="3"/>
        <v>0.2045681728132855</v>
      </c>
      <c r="N30" s="85">
        <v>102707637</v>
      </c>
      <c r="O30" s="86">
        <v>22509706</v>
      </c>
      <c r="P30" s="88">
        <f t="shared" si="4"/>
        <v>125217343</v>
      </c>
      <c r="Q30" s="105">
        <f t="shared" si="5"/>
        <v>0.2456967060998953</v>
      </c>
      <c r="R30" s="85">
        <v>93358932</v>
      </c>
      <c r="S30" s="86">
        <v>10948917</v>
      </c>
      <c r="T30" s="88">
        <f t="shared" si="6"/>
        <v>104307849</v>
      </c>
      <c r="U30" s="105">
        <f t="shared" si="7"/>
        <v>0.2015048840335666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f t="shared" si="10"/>
        <v>289030729</v>
      </c>
      <c r="AA30" s="88">
        <f t="shared" si="11"/>
        <v>44750981</v>
      </c>
      <c r="AB30" s="88">
        <f t="shared" si="12"/>
        <v>333781710</v>
      </c>
      <c r="AC30" s="105">
        <f t="shared" si="13"/>
        <v>0.6448090475537996</v>
      </c>
      <c r="AD30" s="85">
        <v>230889601</v>
      </c>
      <c r="AE30" s="86">
        <v>30927586</v>
      </c>
      <c r="AF30" s="88">
        <f t="shared" si="14"/>
        <v>261817187</v>
      </c>
      <c r="AG30" s="86">
        <v>499662560</v>
      </c>
      <c r="AH30" s="86">
        <v>499662560</v>
      </c>
      <c r="AI30" s="126">
        <v>125642080</v>
      </c>
      <c r="AJ30" s="127">
        <f t="shared" si="15"/>
        <v>0.2514538611818344</v>
      </c>
      <c r="AK30" s="128">
        <f t="shared" si="16"/>
        <v>-0.6016004518450502</v>
      </c>
    </row>
    <row r="31" spans="1:37" ht="12.75">
      <c r="A31" s="62" t="s">
        <v>97</v>
      </c>
      <c r="B31" s="63" t="s">
        <v>392</v>
      </c>
      <c r="C31" s="64" t="s">
        <v>393</v>
      </c>
      <c r="D31" s="85">
        <v>1031343583</v>
      </c>
      <c r="E31" s="86">
        <v>326343700</v>
      </c>
      <c r="F31" s="87">
        <f t="shared" si="0"/>
        <v>1357687283</v>
      </c>
      <c r="G31" s="85">
        <v>1077357440</v>
      </c>
      <c r="H31" s="86">
        <v>255558824</v>
      </c>
      <c r="I31" s="87">
        <f t="shared" si="1"/>
        <v>1332916264</v>
      </c>
      <c r="J31" s="85">
        <v>169723319</v>
      </c>
      <c r="K31" s="86">
        <v>13558504</v>
      </c>
      <c r="L31" s="88">
        <f t="shared" si="2"/>
        <v>183281823</v>
      </c>
      <c r="M31" s="105">
        <f t="shared" si="3"/>
        <v>0.13499561003106192</v>
      </c>
      <c r="N31" s="85">
        <v>242837512</v>
      </c>
      <c r="O31" s="86">
        <v>58598867</v>
      </c>
      <c r="P31" s="88">
        <f t="shared" si="4"/>
        <v>301436379</v>
      </c>
      <c r="Q31" s="105">
        <f t="shared" si="5"/>
        <v>0.2220219506909825</v>
      </c>
      <c r="R31" s="85">
        <v>220385000</v>
      </c>
      <c r="S31" s="86">
        <v>25635567</v>
      </c>
      <c r="T31" s="88">
        <f t="shared" si="6"/>
        <v>246020567</v>
      </c>
      <c r="U31" s="105">
        <f t="shared" si="7"/>
        <v>0.18457316010362673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632945831</v>
      </c>
      <c r="AA31" s="88">
        <f t="shared" si="11"/>
        <v>97792938</v>
      </c>
      <c r="AB31" s="88">
        <f t="shared" si="12"/>
        <v>730738769</v>
      </c>
      <c r="AC31" s="105">
        <f t="shared" si="13"/>
        <v>0.5482255628024958</v>
      </c>
      <c r="AD31" s="85">
        <v>614215193</v>
      </c>
      <c r="AE31" s="86">
        <v>167866551</v>
      </c>
      <c r="AF31" s="88">
        <f t="shared" si="14"/>
        <v>782081744</v>
      </c>
      <c r="AG31" s="86">
        <v>1555540342</v>
      </c>
      <c r="AH31" s="86">
        <v>1555540342</v>
      </c>
      <c r="AI31" s="126">
        <v>249568483</v>
      </c>
      <c r="AJ31" s="127">
        <f t="shared" si="15"/>
        <v>0.16043845103954238</v>
      </c>
      <c r="AK31" s="128">
        <f t="shared" si="16"/>
        <v>-0.6854285771437212</v>
      </c>
    </row>
    <row r="32" spans="1:37" ht="12.75">
      <c r="A32" s="62" t="s">
        <v>97</v>
      </c>
      <c r="B32" s="63" t="s">
        <v>394</v>
      </c>
      <c r="C32" s="64" t="s">
        <v>395</v>
      </c>
      <c r="D32" s="85">
        <v>726352980</v>
      </c>
      <c r="E32" s="86">
        <v>70398480</v>
      </c>
      <c r="F32" s="87">
        <f t="shared" si="0"/>
        <v>796751460</v>
      </c>
      <c r="G32" s="85">
        <v>735401803</v>
      </c>
      <c r="H32" s="86">
        <v>112223165</v>
      </c>
      <c r="I32" s="87">
        <f t="shared" si="1"/>
        <v>847624968</v>
      </c>
      <c r="J32" s="85">
        <v>114624400</v>
      </c>
      <c r="K32" s="86">
        <v>5140336</v>
      </c>
      <c r="L32" s="88">
        <f t="shared" si="2"/>
        <v>119764736</v>
      </c>
      <c r="M32" s="105">
        <f t="shared" si="3"/>
        <v>0.1503163056645042</v>
      </c>
      <c r="N32" s="85">
        <v>78036614</v>
      </c>
      <c r="O32" s="86">
        <v>11820320</v>
      </c>
      <c r="P32" s="88">
        <f t="shared" si="4"/>
        <v>89856934</v>
      </c>
      <c r="Q32" s="105">
        <f t="shared" si="5"/>
        <v>0.1127791268810477</v>
      </c>
      <c r="R32" s="85">
        <v>48377397</v>
      </c>
      <c r="S32" s="86">
        <v>8511811</v>
      </c>
      <c r="T32" s="88">
        <f t="shared" si="6"/>
        <v>56889208</v>
      </c>
      <c r="U32" s="105">
        <f t="shared" si="7"/>
        <v>0.06711601256181968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241038411</v>
      </c>
      <c r="AA32" s="88">
        <f t="shared" si="11"/>
        <v>25472467</v>
      </c>
      <c r="AB32" s="88">
        <f t="shared" si="12"/>
        <v>266510878</v>
      </c>
      <c r="AC32" s="105">
        <f t="shared" si="13"/>
        <v>0.3144207498144392</v>
      </c>
      <c r="AD32" s="85">
        <v>395836937</v>
      </c>
      <c r="AE32" s="86">
        <v>19583285</v>
      </c>
      <c r="AF32" s="88">
        <f t="shared" si="14"/>
        <v>415420222</v>
      </c>
      <c r="AG32" s="86">
        <v>764288412</v>
      </c>
      <c r="AH32" s="86">
        <v>764288412</v>
      </c>
      <c r="AI32" s="126">
        <v>219245604</v>
      </c>
      <c r="AJ32" s="127">
        <f t="shared" si="15"/>
        <v>0.28686239455897966</v>
      </c>
      <c r="AK32" s="128">
        <f t="shared" si="16"/>
        <v>-0.8630562380278156</v>
      </c>
    </row>
    <row r="33" spans="1:37" ht="12.75">
      <c r="A33" s="62" t="s">
        <v>112</v>
      </c>
      <c r="B33" s="63" t="s">
        <v>396</v>
      </c>
      <c r="C33" s="64" t="s">
        <v>397</v>
      </c>
      <c r="D33" s="85">
        <v>184925571</v>
      </c>
      <c r="E33" s="86">
        <v>14938680</v>
      </c>
      <c r="F33" s="87">
        <f t="shared" si="0"/>
        <v>199864251</v>
      </c>
      <c r="G33" s="85">
        <v>183462009</v>
      </c>
      <c r="H33" s="86">
        <v>14638680</v>
      </c>
      <c r="I33" s="87">
        <f t="shared" si="1"/>
        <v>198100689</v>
      </c>
      <c r="J33" s="85">
        <v>38350319</v>
      </c>
      <c r="K33" s="86">
        <v>442047</v>
      </c>
      <c r="L33" s="88">
        <f t="shared" si="2"/>
        <v>38792366</v>
      </c>
      <c r="M33" s="105">
        <f t="shared" si="3"/>
        <v>0.19409357004019692</v>
      </c>
      <c r="N33" s="85">
        <v>41171375</v>
      </c>
      <c r="O33" s="86">
        <v>76723</v>
      </c>
      <c r="P33" s="88">
        <f t="shared" si="4"/>
        <v>41248098</v>
      </c>
      <c r="Q33" s="105">
        <f t="shared" si="5"/>
        <v>0.2063805697798352</v>
      </c>
      <c r="R33" s="85">
        <v>24987221</v>
      </c>
      <c r="S33" s="86">
        <v>4240186</v>
      </c>
      <c r="T33" s="88">
        <f t="shared" si="6"/>
        <v>29227407</v>
      </c>
      <c r="U33" s="105">
        <f t="shared" si="7"/>
        <v>0.14753813905210597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104508915</v>
      </c>
      <c r="AA33" s="88">
        <f t="shared" si="11"/>
        <v>4758956</v>
      </c>
      <c r="AB33" s="88">
        <f t="shared" si="12"/>
        <v>109267871</v>
      </c>
      <c r="AC33" s="105">
        <f t="shared" si="13"/>
        <v>0.551577440500472</v>
      </c>
      <c r="AD33" s="85">
        <v>127865228</v>
      </c>
      <c r="AE33" s="86">
        <v>4857341</v>
      </c>
      <c r="AF33" s="88">
        <f t="shared" si="14"/>
        <v>132722569</v>
      </c>
      <c r="AG33" s="86">
        <v>179312928</v>
      </c>
      <c r="AH33" s="86">
        <v>179312928</v>
      </c>
      <c r="AI33" s="126">
        <v>45451404</v>
      </c>
      <c r="AJ33" s="127">
        <f t="shared" si="15"/>
        <v>0.25347533224152136</v>
      </c>
      <c r="AK33" s="128">
        <f t="shared" si="16"/>
        <v>-0.7797857047206493</v>
      </c>
    </row>
    <row r="34" spans="1:37" ht="16.5">
      <c r="A34" s="65"/>
      <c r="B34" s="66" t="s">
        <v>398</v>
      </c>
      <c r="C34" s="67"/>
      <c r="D34" s="89">
        <f>SUM(D28:D33)</f>
        <v>3369964827</v>
      </c>
      <c r="E34" s="90">
        <f>SUM(E28:E33)</f>
        <v>704590558</v>
      </c>
      <c r="F34" s="91">
        <f t="shared" si="0"/>
        <v>4074555385</v>
      </c>
      <c r="G34" s="89">
        <f>SUM(G28:G33)</f>
        <v>3456427949</v>
      </c>
      <c r="H34" s="90">
        <f>SUM(H28:H33)</f>
        <v>791705531</v>
      </c>
      <c r="I34" s="91">
        <f t="shared" si="1"/>
        <v>4248133480</v>
      </c>
      <c r="J34" s="89">
        <f>SUM(J28:J33)</f>
        <v>592008508</v>
      </c>
      <c r="K34" s="90">
        <f>SUM(K28:K33)</f>
        <v>72951511</v>
      </c>
      <c r="L34" s="90">
        <f t="shared" si="2"/>
        <v>664960019</v>
      </c>
      <c r="M34" s="106">
        <f t="shared" si="3"/>
        <v>0.1631981789836439</v>
      </c>
      <c r="N34" s="89">
        <f>SUM(N28:N33)</f>
        <v>688017647</v>
      </c>
      <c r="O34" s="90">
        <f>SUM(O28:O33)</f>
        <v>131928285</v>
      </c>
      <c r="P34" s="90">
        <f t="shared" si="4"/>
        <v>819945932</v>
      </c>
      <c r="Q34" s="106">
        <f t="shared" si="5"/>
        <v>0.2012356820620319</v>
      </c>
      <c r="R34" s="89">
        <f>SUM(R28:R33)</f>
        <v>586048496</v>
      </c>
      <c r="S34" s="90">
        <f>SUM(S28:S33)</f>
        <v>98561431</v>
      </c>
      <c r="T34" s="90">
        <f t="shared" si="6"/>
        <v>684609927</v>
      </c>
      <c r="U34" s="106">
        <f t="shared" si="7"/>
        <v>0.16115546515266277</v>
      </c>
      <c r="V34" s="89">
        <f>SUM(V28:V33)</f>
        <v>0</v>
      </c>
      <c r="W34" s="90">
        <f>SUM(W28:W33)</f>
        <v>0</v>
      </c>
      <c r="X34" s="90">
        <f t="shared" si="8"/>
        <v>0</v>
      </c>
      <c r="Y34" s="106">
        <f t="shared" si="9"/>
        <v>0</v>
      </c>
      <c r="Z34" s="89">
        <f t="shared" si="10"/>
        <v>1866074651</v>
      </c>
      <c r="AA34" s="90">
        <f t="shared" si="11"/>
        <v>303441227</v>
      </c>
      <c r="AB34" s="90">
        <f t="shared" si="12"/>
        <v>2169515878</v>
      </c>
      <c r="AC34" s="106">
        <f t="shared" si="13"/>
        <v>0.5106986134531724</v>
      </c>
      <c r="AD34" s="89">
        <f>SUM(AD28:AD33)</f>
        <v>1882851479</v>
      </c>
      <c r="AE34" s="90">
        <f>SUM(AE28:AE33)</f>
        <v>319761203</v>
      </c>
      <c r="AF34" s="90">
        <f t="shared" si="14"/>
        <v>2202612682</v>
      </c>
      <c r="AG34" s="90">
        <f>SUM(AG28:AG33)</f>
        <v>4132168518</v>
      </c>
      <c r="AH34" s="90">
        <f>SUM(AH28:AH33)</f>
        <v>4132168518</v>
      </c>
      <c r="AI34" s="91">
        <f>SUM(AI28:AI33)</f>
        <v>832208895</v>
      </c>
      <c r="AJ34" s="129">
        <f t="shared" si="15"/>
        <v>0.20139761758864452</v>
      </c>
      <c r="AK34" s="130">
        <f t="shared" si="16"/>
        <v>-0.6891827906945648</v>
      </c>
    </row>
    <row r="35" spans="1:37" ht="12.75">
      <c r="A35" s="62" t="s">
        <v>97</v>
      </c>
      <c r="B35" s="63" t="s">
        <v>399</v>
      </c>
      <c r="C35" s="64" t="s">
        <v>400</v>
      </c>
      <c r="D35" s="85">
        <v>308529936</v>
      </c>
      <c r="E35" s="86">
        <v>57316112</v>
      </c>
      <c r="F35" s="87">
        <f t="shared" si="0"/>
        <v>365846048</v>
      </c>
      <c r="G35" s="85">
        <v>319573556</v>
      </c>
      <c r="H35" s="86">
        <v>86714291</v>
      </c>
      <c r="I35" s="87">
        <f t="shared" si="1"/>
        <v>406287847</v>
      </c>
      <c r="J35" s="85">
        <v>44803640</v>
      </c>
      <c r="K35" s="86">
        <v>17069317</v>
      </c>
      <c r="L35" s="88">
        <f t="shared" si="2"/>
        <v>61872957</v>
      </c>
      <c r="M35" s="105">
        <f t="shared" si="3"/>
        <v>0.16912293391782107</v>
      </c>
      <c r="N35" s="85">
        <v>44805531</v>
      </c>
      <c r="O35" s="86">
        <v>15037624</v>
      </c>
      <c r="P35" s="88">
        <f t="shared" si="4"/>
        <v>59843155</v>
      </c>
      <c r="Q35" s="105">
        <f t="shared" si="5"/>
        <v>0.16357469303590783</v>
      </c>
      <c r="R35" s="85">
        <v>47973360</v>
      </c>
      <c r="S35" s="86">
        <v>2828309</v>
      </c>
      <c r="T35" s="88">
        <f t="shared" si="6"/>
        <v>50801669</v>
      </c>
      <c r="U35" s="105">
        <f t="shared" si="7"/>
        <v>0.1250386133257882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137582531</v>
      </c>
      <c r="AA35" s="88">
        <f t="shared" si="11"/>
        <v>34935250</v>
      </c>
      <c r="AB35" s="88">
        <f t="shared" si="12"/>
        <v>172517781</v>
      </c>
      <c r="AC35" s="105">
        <f t="shared" si="13"/>
        <v>0.42461959488539663</v>
      </c>
      <c r="AD35" s="85">
        <v>140435740</v>
      </c>
      <c r="AE35" s="86">
        <v>30340837</v>
      </c>
      <c r="AF35" s="88">
        <f t="shared" si="14"/>
        <v>170776577</v>
      </c>
      <c r="AG35" s="86">
        <v>348592020</v>
      </c>
      <c r="AH35" s="86">
        <v>348592020</v>
      </c>
      <c r="AI35" s="126">
        <v>60046336</v>
      </c>
      <c r="AJ35" s="127">
        <f t="shared" si="15"/>
        <v>0.1722539030009924</v>
      </c>
      <c r="AK35" s="128">
        <f t="shared" si="16"/>
        <v>-0.7025255459945189</v>
      </c>
    </row>
    <row r="36" spans="1:37" ht="12.75">
      <c r="A36" s="62" t="s">
        <v>97</v>
      </c>
      <c r="B36" s="63" t="s">
        <v>401</v>
      </c>
      <c r="C36" s="64" t="s">
        <v>402</v>
      </c>
      <c r="D36" s="85">
        <v>512448792</v>
      </c>
      <c r="E36" s="86">
        <v>89279520</v>
      </c>
      <c r="F36" s="87">
        <f t="shared" si="0"/>
        <v>601728312</v>
      </c>
      <c r="G36" s="85">
        <v>516327979</v>
      </c>
      <c r="H36" s="86">
        <v>88322565</v>
      </c>
      <c r="I36" s="87">
        <f t="shared" si="1"/>
        <v>604650544</v>
      </c>
      <c r="J36" s="85">
        <v>89992299</v>
      </c>
      <c r="K36" s="86">
        <v>18111495</v>
      </c>
      <c r="L36" s="88">
        <f t="shared" si="2"/>
        <v>108103794</v>
      </c>
      <c r="M36" s="105">
        <f t="shared" si="3"/>
        <v>0.17965548877148396</v>
      </c>
      <c r="N36" s="85">
        <v>109754371</v>
      </c>
      <c r="O36" s="86">
        <v>19707914</v>
      </c>
      <c r="P36" s="88">
        <f t="shared" si="4"/>
        <v>129462285</v>
      </c>
      <c r="Q36" s="105">
        <f t="shared" si="5"/>
        <v>0.21515072902203744</v>
      </c>
      <c r="R36" s="85">
        <v>101412890</v>
      </c>
      <c r="S36" s="86">
        <v>23440882</v>
      </c>
      <c r="T36" s="88">
        <f t="shared" si="6"/>
        <v>124853772</v>
      </c>
      <c r="U36" s="105">
        <f t="shared" si="7"/>
        <v>0.2064891419331957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f t="shared" si="10"/>
        <v>301159560</v>
      </c>
      <c r="AA36" s="88">
        <f t="shared" si="11"/>
        <v>61260291</v>
      </c>
      <c r="AB36" s="88">
        <f t="shared" si="12"/>
        <v>362419851</v>
      </c>
      <c r="AC36" s="105">
        <f t="shared" si="13"/>
        <v>0.5993872900575774</v>
      </c>
      <c r="AD36" s="85">
        <v>292784092</v>
      </c>
      <c r="AE36" s="86">
        <v>72377747</v>
      </c>
      <c r="AF36" s="88">
        <f t="shared" si="14"/>
        <v>365161839</v>
      </c>
      <c r="AG36" s="86">
        <v>578248087</v>
      </c>
      <c r="AH36" s="86">
        <v>578248087</v>
      </c>
      <c r="AI36" s="126">
        <v>108983502</v>
      </c>
      <c r="AJ36" s="127">
        <f t="shared" si="15"/>
        <v>0.18847187643181948</v>
      </c>
      <c r="AK36" s="128">
        <f t="shared" si="16"/>
        <v>-0.6580864738168875</v>
      </c>
    </row>
    <row r="37" spans="1:37" ht="12.75">
      <c r="A37" s="62" t="s">
        <v>97</v>
      </c>
      <c r="B37" s="63" t="s">
        <v>403</v>
      </c>
      <c r="C37" s="64" t="s">
        <v>404</v>
      </c>
      <c r="D37" s="85">
        <v>317979637</v>
      </c>
      <c r="E37" s="86">
        <v>126327626</v>
      </c>
      <c r="F37" s="87">
        <f t="shared" si="0"/>
        <v>444307263</v>
      </c>
      <c r="G37" s="85">
        <v>353319694</v>
      </c>
      <c r="H37" s="86">
        <v>144570627</v>
      </c>
      <c r="I37" s="87">
        <f t="shared" si="1"/>
        <v>497890321</v>
      </c>
      <c r="J37" s="85">
        <v>63781330</v>
      </c>
      <c r="K37" s="86">
        <v>23462130</v>
      </c>
      <c r="L37" s="88">
        <f t="shared" si="2"/>
        <v>87243460</v>
      </c>
      <c r="M37" s="105">
        <f t="shared" si="3"/>
        <v>0.1963583926378444</v>
      </c>
      <c r="N37" s="85">
        <v>393062564</v>
      </c>
      <c r="O37" s="86">
        <v>1568066175</v>
      </c>
      <c r="P37" s="88">
        <f t="shared" si="4"/>
        <v>1961128739</v>
      </c>
      <c r="Q37" s="105">
        <f t="shared" si="5"/>
        <v>4.413902050032434</v>
      </c>
      <c r="R37" s="85">
        <v>230557499</v>
      </c>
      <c r="S37" s="86">
        <v>541185229</v>
      </c>
      <c r="T37" s="88">
        <f t="shared" si="6"/>
        <v>771742728</v>
      </c>
      <c r="U37" s="105">
        <f t="shared" si="7"/>
        <v>1.5500255687838527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f t="shared" si="10"/>
        <v>687401393</v>
      </c>
      <c r="AA37" s="88">
        <f t="shared" si="11"/>
        <v>2132713534</v>
      </c>
      <c r="AB37" s="88">
        <f t="shared" si="12"/>
        <v>2820114927</v>
      </c>
      <c r="AC37" s="105">
        <f t="shared" si="13"/>
        <v>5.664128841339737</v>
      </c>
      <c r="AD37" s="85">
        <v>215532615</v>
      </c>
      <c r="AE37" s="86">
        <v>53828083</v>
      </c>
      <c r="AF37" s="88">
        <f t="shared" si="14"/>
        <v>269360698</v>
      </c>
      <c r="AG37" s="86">
        <v>427040050</v>
      </c>
      <c r="AH37" s="86">
        <v>427040050</v>
      </c>
      <c r="AI37" s="126">
        <v>89127089</v>
      </c>
      <c r="AJ37" s="127">
        <f t="shared" si="15"/>
        <v>0.2087089700368853</v>
      </c>
      <c r="AK37" s="128">
        <f t="shared" si="16"/>
        <v>1.8650903184101493</v>
      </c>
    </row>
    <row r="38" spans="1:37" ht="12.75">
      <c r="A38" s="62" t="s">
        <v>97</v>
      </c>
      <c r="B38" s="63" t="s">
        <v>405</v>
      </c>
      <c r="C38" s="64" t="s">
        <v>406</v>
      </c>
      <c r="D38" s="85">
        <v>607084886</v>
      </c>
      <c r="E38" s="86">
        <v>150893152</v>
      </c>
      <c r="F38" s="87">
        <f t="shared" si="0"/>
        <v>757978038</v>
      </c>
      <c r="G38" s="85">
        <v>659941251</v>
      </c>
      <c r="H38" s="86">
        <v>267513506</v>
      </c>
      <c r="I38" s="87">
        <f t="shared" si="1"/>
        <v>927454757</v>
      </c>
      <c r="J38" s="85">
        <v>88373913</v>
      </c>
      <c r="K38" s="86">
        <v>12118401</v>
      </c>
      <c r="L38" s="88">
        <f t="shared" si="2"/>
        <v>100492314</v>
      </c>
      <c r="M38" s="105">
        <f t="shared" si="3"/>
        <v>0.1325794534432144</v>
      </c>
      <c r="N38" s="85">
        <v>269629405</v>
      </c>
      <c r="O38" s="86">
        <v>68030126</v>
      </c>
      <c r="P38" s="88">
        <f t="shared" si="4"/>
        <v>337659531</v>
      </c>
      <c r="Q38" s="105">
        <f t="shared" si="5"/>
        <v>0.44547402968422156</v>
      </c>
      <c r="R38" s="85">
        <v>101569711</v>
      </c>
      <c r="S38" s="86">
        <v>27642795</v>
      </c>
      <c r="T38" s="88">
        <f t="shared" si="6"/>
        <v>129212506</v>
      </c>
      <c r="U38" s="105">
        <f t="shared" si="7"/>
        <v>0.1393194708688092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f t="shared" si="10"/>
        <v>459573029</v>
      </c>
      <c r="AA38" s="88">
        <f t="shared" si="11"/>
        <v>107791322</v>
      </c>
      <c r="AB38" s="88">
        <f t="shared" si="12"/>
        <v>567364351</v>
      </c>
      <c r="AC38" s="105">
        <f t="shared" si="13"/>
        <v>0.6117434265313709</v>
      </c>
      <c r="AD38" s="85">
        <v>281335851</v>
      </c>
      <c r="AE38" s="86">
        <v>69404908</v>
      </c>
      <c r="AF38" s="88">
        <f t="shared" si="14"/>
        <v>350740759</v>
      </c>
      <c r="AG38" s="86">
        <v>731461550</v>
      </c>
      <c r="AH38" s="86">
        <v>731461550</v>
      </c>
      <c r="AI38" s="126">
        <v>124896971</v>
      </c>
      <c r="AJ38" s="127">
        <f t="shared" si="15"/>
        <v>0.17074987878720352</v>
      </c>
      <c r="AK38" s="128">
        <f t="shared" si="16"/>
        <v>-0.6316011108363941</v>
      </c>
    </row>
    <row r="39" spans="1:37" ht="12.75">
      <c r="A39" s="62" t="s">
        <v>112</v>
      </c>
      <c r="B39" s="63" t="s">
        <v>407</v>
      </c>
      <c r="C39" s="64" t="s">
        <v>408</v>
      </c>
      <c r="D39" s="85">
        <v>938628797</v>
      </c>
      <c r="E39" s="86">
        <v>466886001</v>
      </c>
      <c r="F39" s="87">
        <f t="shared" si="0"/>
        <v>1405514798</v>
      </c>
      <c r="G39" s="85">
        <v>1097649053</v>
      </c>
      <c r="H39" s="86">
        <v>505584919</v>
      </c>
      <c r="I39" s="87">
        <f t="shared" si="1"/>
        <v>1603233972</v>
      </c>
      <c r="J39" s="85">
        <v>214503393</v>
      </c>
      <c r="K39" s="86">
        <v>73710143</v>
      </c>
      <c r="L39" s="88">
        <f t="shared" si="2"/>
        <v>288213536</v>
      </c>
      <c r="M39" s="105">
        <f t="shared" si="3"/>
        <v>0.20505905481046383</v>
      </c>
      <c r="N39" s="85">
        <v>293962457</v>
      </c>
      <c r="O39" s="86">
        <v>140997512</v>
      </c>
      <c r="P39" s="88">
        <f t="shared" si="4"/>
        <v>434959969</v>
      </c>
      <c r="Q39" s="105">
        <f t="shared" si="5"/>
        <v>0.30946665920482186</v>
      </c>
      <c r="R39" s="85">
        <v>166573786</v>
      </c>
      <c r="S39" s="86">
        <v>81618137</v>
      </c>
      <c r="T39" s="88">
        <f t="shared" si="6"/>
        <v>248191923</v>
      </c>
      <c r="U39" s="105">
        <f t="shared" si="7"/>
        <v>0.15480705083262794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f t="shared" si="10"/>
        <v>675039636</v>
      </c>
      <c r="AA39" s="88">
        <f t="shared" si="11"/>
        <v>296325792</v>
      </c>
      <c r="AB39" s="88">
        <f t="shared" si="12"/>
        <v>971365428</v>
      </c>
      <c r="AC39" s="105">
        <f t="shared" si="13"/>
        <v>0.605878770637727</v>
      </c>
      <c r="AD39" s="85">
        <v>707331140</v>
      </c>
      <c r="AE39" s="86">
        <v>283635934</v>
      </c>
      <c r="AF39" s="88">
        <f t="shared" si="14"/>
        <v>990967074</v>
      </c>
      <c r="AG39" s="86">
        <v>1634177939</v>
      </c>
      <c r="AH39" s="86">
        <v>1634177939</v>
      </c>
      <c r="AI39" s="126">
        <v>322020430</v>
      </c>
      <c r="AJ39" s="127">
        <f t="shared" si="15"/>
        <v>0.19705346787208097</v>
      </c>
      <c r="AK39" s="128">
        <f t="shared" si="16"/>
        <v>-0.7495457422231164</v>
      </c>
    </row>
    <row r="40" spans="1:37" ht="16.5">
      <c r="A40" s="65"/>
      <c r="B40" s="66" t="s">
        <v>409</v>
      </c>
      <c r="C40" s="67"/>
      <c r="D40" s="89">
        <f>SUM(D35:D39)</f>
        <v>2684672048</v>
      </c>
      <c r="E40" s="90">
        <f>SUM(E35:E39)</f>
        <v>890702411</v>
      </c>
      <c r="F40" s="91">
        <f t="shared" si="0"/>
        <v>3575374459</v>
      </c>
      <c r="G40" s="89">
        <f>SUM(G35:G39)</f>
        <v>2946811533</v>
      </c>
      <c r="H40" s="90">
        <f>SUM(H35:H39)</f>
        <v>1092705908</v>
      </c>
      <c r="I40" s="91">
        <f t="shared" si="1"/>
        <v>4039517441</v>
      </c>
      <c r="J40" s="89">
        <f>SUM(J35:J39)</f>
        <v>501454575</v>
      </c>
      <c r="K40" s="90">
        <f>SUM(K35:K39)</f>
        <v>144471486</v>
      </c>
      <c r="L40" s="90">
        <f t="shared" si="2"/>
        <v>645926061</v>
      </c>
      <c r="M40" s="106">
        <f t="shared" si="3"/>
        <v>0.18065969548282215</v>
      </c>
      <c r="N40" s="89">
        <f>SUM(N35:N39)</f>
        <v>1111214328</v>
      </c>
      <c r="O40" s="90">
        <f>SUM(O35:O39)</f>
        <v>1811839351</v>
      </c>
      <c r="P40" s="90">
        <f t="shared" si="4"/>
        <v>2923053679</v>
      </c>
      <c r="Q40" s="106">
        <f t="shared" si="5"/>
        <v>0.8175517592687486</v>
      </c>
      <c r="R40" s="89">
        <f>SUM(R35:R39)</f>
        <v>648087246</v>
      </c>
      <c r="S40" s="90">
        <f>SUM(S35:S39)</f>
        <v>676715352</v>
      </c>
      <c r="T40" s="90">
        <f t="shared" si="6"/>
        <v>1324802598</v>
      </c>
      <c r="U40" s="106">
        <f t="shared" si="7"/>
        <v>0.32796060850081127</v>
      </c>
      <c r="V40" s="89">
        <f>SUM(V35:V39)</f>
        <v>0</v>
      </c>
      <c r="W40" s="90">
        <f>SUM(W35:W39)</f>
        <v>0</v>
      </c>
      <c r="X40" s="90">
        <f t="shared" si="8"/>
        <v>0</v>
      </c>
      <c r="Y40" s="106">
        <f t="shared" si="9"/>
        <v>0</v>
      </c>
      <c r="Z40" s="89">
        <f t="shared" si="10"/>
        <v>2260756149</v>
      </c>
      <c r="AA40" s="90">
        <f t="shared" si="11"/>
        <v>2633026189</v>
      </c>
      <c r="AB40" s="90">
        <f t="shared" si="12"/>
        <v>4893782338</v>
      </c>
      <c r="AC40" s="106">
        <f t="shared" si="13"/>
        <v>1.2114769671073689</v>
      </c>
      <c r="AD40" s="89">
        <f>SUM(AD35:AD39)</f>
        <v>1637419438</v>
      </c>
      <c r="AE40" s="90">
        <f>SUM(AE35:AE39)</f>
        <v>509587509</v>
      </c>
      <c r="AF40" s="90">
        <f t="shared" si="14"/>
        <v>2147006947</v>
      </c>
      <c r="AG40" s="90">
        <f>SUM(AG35:AG39)</f>
        <v>3719519646</v>
      </c>
      <c r="AH40" s="90">
        <f>SUM(AH35:AH39)</f>
        <v>3719519646</v>
      </c>
      <c r="AI40" s="91">
        <f>SUM(AI35:AI39)</f>
        <v>705074328</v>
      </c>
      <c r="AJ40" s="129">
        <f t="shared" si="15"/>
        <v>0.189560587146849</v>
      </c>
      <c r="AK40" s="130">
        <f t="shared" si="16"/>
        <v>-0.38295374411753125</v>
      </c>
    </row>
    <row r="41" spans="1:37" ht="16.5">
      <c r="A41" s="68"/>
      <c r="B41" s="69" t="s">
        <v>410</v>
      </c>
      <c r="C41" s="70"/>
      <c r="D41" s="92">
        <f>SUM(D9:D14,D16:D20,D22:D26,D28:D33,D35:D39)</f>
        <v>19292091403</v>
      </c>
      <c r="E41" s="93">
        <f>SUM(E9:E14,E16:E20,E22:E26,E28:E33,E35:E39)</f>
        <v>6154722049</v>
      </c>
      <c r="F41" s="94">
        <f t="shared" si="0"/>
        <v>25446813452</v>
      </c>
      <c r="G41" s="92">
        <f>SUM(G9:G14,G16:G20,G22:G26,G28:G33,G35:G39)</f>
        <v>20459610007</v>
      </c>
      <c r="H41" s="93">
        <f>SUM(H9:H14,H16:H20,H22:H26,H28:H33,H35:H39)</f>
        <v>6612355238</v>
      </c>
      <c r="I41" s="94">
        <f t="shared" si="1"/>
        <v>27071965245</v>
      </c>
      <c r="J41" s="92">
        <f>SUM(J9:J14,J16:J20,J22:J26,J28:J33,J35:J39)</f>
        <v>3542170864</v>
      </c>
      <c r="K41" s="93">
        <f>SUM(K9:K14,K16:K20,K22:K26,K28:K33,K35:K39)</f>
        <v>943484612</v>
      </c>
      <c r="L41" s="93">
        <f t="shared" si="2"/>
        <v>4485655476</v>
      </c>
      <c r="M41" s="107">
        <f t="shared" si="3"/>
        <v>0.17627572444232495</v>
      </c>
      <c r="N41" s="92">
        <f>SUM(N9:N14,N16:N20,N22:N26,N28:N33,N35:N39)</f>
        <v>4851521994</v>
      </c>
      <c r="O41" s="93">
        <f>SUM(O9:O14,O16:O20,O22:O26,O28:O33,O35:O39)</f>
        <v>2899435738</v>
      </c>
      <c r="P41" s="93">
        <f t="shared" si="4"/>
        <v>7750957732</v>
      </c>
      <c r="Q41" s="107">
        <f t="shared" si="5"/>
        <v>0.3045944336653598</v>
      </c>
      <c r="R41" s="92">
        <f>SUM(R9:R14,R16:R20,R22:R26,R28:R33,R35:R39)</f>
        <v>3832980927</v>
      </c>
      <c r="S41" s="93">
        <f>SUM(S9:S14,S16:S20,S22:S26,S28:S33,S35:S39)</f>
        <v>1440928362</v>
      </c>
      <c r="T41" s="93">
        <f t="shared" si="6"/>
        <v>5273909289</v>
      </c>
      <c r="U41" s="107">
        <f t="shared" si="7"/>
        <v>0.19481072915362335</v>
      </c>
      <c r="V41" s="92">
        <f>SUM(V9:V14,V16:V20,V22:V26,V28:V33,V35:V39)</f>
        <v>0</v>
      </c>
      <c r="W41" s="93">
        <f>SUM(W9:W14,W16:W20,W22:W26,W28:W33,W35:W39)</f>
        <v>0</v>
      </c>
      <c r="X41" s="93">
        <f t="shared" si="8"/>
        <v>0</v>
      </c>
      <c r="Y41" s="107">
        <f t="shared" si="9"/>
        <v>0</v>
      </c>
      <c r="Z41" s="92">
        <f t="shared" si="10"/>
        <v>12226673785</v>
      </c>
      <c r="AA41" s="93">
        <f t="shared" si="11"/>
        <v>5283848712</v>
      </c>
      <c r="AB41" s="93">
        <f t="shared" si="12"/>
        <v>17510522497</v>
      </c>
      <c r="AC41" s="107">
        <f t="shared" si="13"/>
        <v>0.6468138658767697</v>
      </c>
      <c r="AD41" s="92">
        <f>SUM(AD9:AD14,AD16:AD20,AD22:AD26,AD28:AD33,AD35:AD39)</f>
        <v>10539309853</v>
      </c>
      <c r="AE41" s="93">
        <f>SUM(AE9:AE14,AE16:AE20,AE22:AE26,AE28:AE33,AE35:AE39)</f>
        <v>5570072062</v>
      </c>
      <c r="AF41" s="93">
        <f t="shared" si="14"/>
        <v>16109381915</v>
      </c>
      <c r="AG41" s="93">
        <f>SUM(AG9:AG14,AG16:AG20,AG22:AG26,AG28:AG33,AG35:AG39)</f>
        <v>25223038614</v>
      </c>
      <c r="AH41" s="93">
        <f>SUM(AH9:AH14,AH16:AH20,AH22:AH26,AH28:AH33,AH35:AH39)</f>
        <v>25223038614</v>
      </c>
      <c r="AI41" s="94">
        <f>SUM(AI9:AI14,AI16:AI20,AI22:AI26,AI28:AI33,AI35:AI39)</f>
        <v>4793633469</v>
      </c>
      <c r="AJ41" s="131">
        <f t="shared" si="15"/>
        <v>0.19004980099183225</v>
      </c>
      <c r="AK41" s="132">
        <f t="shared" si="16"/>
        <v>-0.6726187685643432</v>
      </c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31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97</v>
      </c>
      <c r="B9" s="63" t="s">
        <v>411</v>
      </c>
      <c r="C9" s="64" t="s">
        <v>412</v>
      </c>
      <c r="D9" s="85">
        <v>548823742</v>
      </c>
      <c r="E9" s="86">
        <v>331943400</v>
      </c>
      <c r="F9" s="87">
        <f>$D9+$E9</f>
        <v>880767142</v>
      </c>
      <c r="G9" s="85">
        <v>613161325</v>
      </c>
      <c r="H9" s="86">
        <v>353198000</v>
      </c>
      <c r="I9" s="87">
        <f>$G9+$H9</f>
        <v>966359325</v>
      </c>
      <c r="J9" s="85">
        <v>65439982</v>
      </c>
      <c r="K9" s="86">
        <v>36742144</v>
      </c>
      <c r="L9" s="88">
        <f>$J9+$K9</f>
        <v>102182126</v>
      </c>
      <c r="M9" s="105">
        <f>IF($F9=0,0,$L9/$F9)</f>
        <v>0.11601491600602876</v>
      </c>
      <c r="N9" s="85">
        <v>107435615</v>
      </c>
      <c r="O9" s="86">
        <v>99707958</v>
      </c>
      <c r="P9" s="88">
        <f>$N9+$O9</f>
        <v>207143573</v>
      </c>
      <c r="Q9" s="105">
        <f>IF($F9=0,0,$P9/$F9)</f>
        <v>0.23518540045627634</v>
      </c>
      <c r="R9" s="85">
        <v>128987689</v>
      </c>
      <c r="S9" s="86">
        <v>97881150</v>
      </c>
      <c r="T9" s="88">
        <f>$R9+$S9</f>
        <v>226868839</v>
      </c>
      <c r="U9" s="105">
        <f>IF($I9=0,0,$T9/$I9)</f>
        <v>0.23476654400784097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301863286</v>
      </c>
      <c r="AA9" s="88">
        <f>$K9+$O9+$S9</f>
        <v>234331252</v>
      </c>
      <c r="AB9" s="88">
        <f>$Z9+$AA9</f>
        <v>536194538</v>
      </c>
      <c r="AC9" s="105">
        <f>IF($I9=0,0,$AB9/$I9)</f>
        <v>0.5548604169572224</v>
      </c>
      <c r="AD9" s="85">
        <v>308383316</v>
      </c>
      <c r="AE9" s="86">
        <v>78030010</v>
      </c>
      <c r="AF9" s="88">
        <f>$AD9+$AE9</f>
        <v>386413326</v>
      </c>
      <c r="AG9" s="86">
        <v>805207689</v>
      </c>
      <c r="AH9" s="86">
        <v>805207689</v>
      </c>
      <c r="AI9" s="126">
        <v>124787978</v>
      </c>
      <c r="AJ9" s="127">
        <f>IF($AH9=0,0,$AI9/$AH9)</f>
        <v>0.15497613808802066</v>
      </c>
      <c r="AK9" s="128">
        <f>IF($AF9=0,0,(($T9/$AF9)-1))</f>
        <v>-0.4128855716533958</v>
      </c>
    </row>
    <row r="10" spans="1:37" ht="12.75">
      <c r="A10" s="62" t="s">
        <v>97</v>
      </c>
      <c r="B10" s="63" t="s">
        <v>413</v>
      </c>
      <c r="C10" s="64" t="s">
        <v>414</v>
      </c>
      <c r="D10" s="85">
        <v>868269400</v>
      </c>
      <c r="E10" s="86">
        <v>182816936</v>
      </c>
      <c r="F10" s="87">
        <f aca="true" t="shared" si="0" ref="F10:F32">$D10+$E10</f>
        <v>1051086336</v>
      </c>
      <c r="G10" s="85">
        <v>999498583</v>
      </c>
      <c r="H10" s="86">
        <v>183943256</v>
      </c>
      <c r="I10" s="87">
        <f aca="true" t="shared" si="1" ref="I10:I32">$G10+$H10</f>
        <v>1183441839</v>
      </c>
      <c r="J10" s="85">
        <v>170339781</v>
      </c>
      <c r="K10" s="86">
        <v>17412156</v>
      </c>
      <c r="L10" s="88">
        <f aca="true" t="shared" si="2" ref="L10:L32">$J10+$K10</f>
        <v>187751937</v>
      </c>
      <c r="M10" s="105">
        <f aca="true" t="shared" si="3" ref="M10:M32">IF($F10=0,0,$L10/$F10)</f>
        <v>0.1786265605112005</v>
      </c>
      <c r="N10" s="85">
        <v>352423314</v>
      </c>
      <c r="O10" s="86">
        <v>26097433</v>
      </c>
      <c r="P10" s="88">
        <f aca="true" t="shared" si="4" ref="P10:P32">$N10+$O10</f>
        <v>378520747</v>
      </c>
      <c r="Q10" s="105">
        <f aca="true" t="shared" si="5" ref="Q10:Q32">IF($F10=0,0,$P10/$F10)</f>
        <v>0.36012336383373933</v>
      </c>
      <c r="R10" s="85">
        <v>158287415</v>
      </c>
      <c r="S10" s="86">
        <v>9732427</v>
      </c>
      <c r="T10" s="88">
        <f aca="true" t="shared" si="6" ref="T10:T32">$R10+$S10</f>
        <v>168019842</v>
      </c>
      <c r="U10" s="105">
        <f aca="true" t="shared" si="7" ref="U10:U32">IF($I10=0,0,$T10/$I10)</f>
        <v>0.14197558043238998</v>
      </c>
      <c r="V10" s="85">
        <v>0</v>
      </c>
      <c r="W10" s="86">
        <v>0</v>
      </c>
      <c r="X10" s="88">
        <f aca="true" t="shared" si="8" ref="X10:X32">$V10+$W10</f>
        <v>0</v>
      </c>
      <c r="Y10" s="105">
        <f aca="true" t="shared" si="9" ref="Y10:Y32">IF($I10=0,0,$X10/$I10)</f>
        <v>0</v>
      </c>
      <c r="Z10" s="125">
        <f aca="true" t="shared" si="10" ref="Z10:Z32">$J10+$N10+$R10</f>
        <v>681050510</v>
      </c>
      <c r="AA10" s="88">
        <f aca="true" t="shared" si="11" ref="AA10:AA32">$K10+$O10+$S10</f>
        <v>53242016</v>
      </c>
      <c r="AB10" s="88">
        <f aca="true" t="shared" si="12" ref="AB10:AB32">$Z10+$AA10</f>
        <v>734292526</v>
      </c>
      <c r="AC10" s="105">
        <f aca="true" t="shared" si="13" ref="AC10:AC32">IF($I10=0,0,$AB10/$I10)</f>
        <v>0.6204720010748243</v>
      </c>
      <c r="AD10" s="85">
        <v>462629512</v>
      </c>
      <c r="AE10" s="86">
        <v>59439924</v>
      </c>
      <c r="AF10" s="88">
        <f aca="true" t="shared" si="14" ref="AF10:AF32">$AD10+$AE10</f>
        <v>522069436</v>
      </c>
      <c r="AG10" s="86">
        <v>1098484291</v>
      </c>
      <c r="AH10" s="86">
        <v>1098484291</v>
      </c>
      <c r="AI10" s="126">
        <v>145118979</v>
      </c>
      <c r="AJ10" s="127">
        <f aca="true" t="shared" si="15" ref="AJ10:AJ32">IF($AH10=0,0,$AI10/$AH10)</f>
        <v>0.13210837896269925</v>
      </c>
      <c r="AK10" s="128">
        <f aca="true" t="shared" si="16" ref="AK10:AK32">IF($AF10=0,0,(($T10/$AF10)-1))</f>
        <v>-0.678165718170868</v>
      </c>
    </row>
    <row r="11" spans="1:37" ht="12.75">
      <c r="A11" s="62" t="s">
        <v>97</v>
      </c>
      <c r="B11" s="63" t="s">
        <v>415</v>
      </c>
      <c r="C11" s="64" t="s">
        <v>416</v>
      </c>
      <c r="D11" s="85">
        <v>762980040</v>
      </c>
      <c r="E11" s="86">
        <v>158856672</v>
      </c>
      <c r="F11" s="87">
        <f t="shared" si="0"/>
        <v>921836712</v>
      </c>
      <c r="G11" s="85">
        <v>720019808</v>
      </c>
      <c r="H11" s="86">
        <v>164416685</v>
      </c>
      <c r="I11" s="87">
        <f t="shared" si="1"/>
        <v>884436493</v>
      </c>
      <c r="J11" s="85">
        <v>116592552</v>
      </c>
      <c r="K11" s="86">
        <v>36666740</v>
      </c>
      <c r="L11" s="88">
        <f t="shared" si="2"/>
        <v>153259292</v>
      </c>
      <c r="M11" s="105">
        <f t="shared" si="3"/>
        <v>0.16625427258965578</v>
      </c>
      <c r="N11" s="85">
        <v>133337865</v>
      </c>
      <c r="O11" s="86">
        <v>58001815</v>
      </c>
      <c r="P11" s="88">
        <f t="shared" si="4"/>
        <v>191339680</v>
      </c>
      <c r="Q11" s="105">
        <f t="shared" si="5"/>
        <v>0.20756352780187387</v>
      </c>
      <c r="R11" s="85">
        <v>117564621</v>
      </c>
      <c r="S11" s="86">
        <v>25256435</v>
      </c>
      <c r="T11" s="88">
        <f t="shared" si="6"/>
        <v>142821056</v>
      </c>
      <c r="U11" s="105">
        <f t="shared" si="7"/>
        <v>0.16148254524816402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367495038</v>
      </c>
      <c r="AA11" s="88">
        <f t="shared" si="11"/>
        <v>119924990</v>
      </c>
      <c r="AB11" s="88">
        <f t="shared" si="12"/>
        <v>487420028</v>
      </c>
      <c r="AC11" s="105">
        <f t="shared" si="13"/>
        <v>0.5511080013746108</v>
      </c>
      <c r="AD11" s="85">
        <v>369759393</v>
      </c>
      <c r="AE11" s="86">
        <v>95410560</v>
      </c>
      <c r="AF11" s="88">
        <f t="shared" si="14"/>
        <v>465169953</v>
      </c>
      <c r="AG11" s="86">
        <v>763376280</v>
      </c>
      <c r="AH11" s="86">
        <v>763376280</v>
      </c>
      <c r="AI11" s="126">
        <v>103335057</v>
      </c>
      <c r="AJ11" s="127">
        <f t="shared" si="15"/>
        <v>0.13536582116489132</v>
      </c>
      <c r="AK11" s="128">
        <f t="shared" si="16"/>
        <v>-0.6929701605210945</v>
      </c>
    </row>
    <row r="12" spans="1:37" ht="12.75">
      <c r="A12" s="62" t="s">
        <v>97</v>
      </c>
      <c r="B12" s="63" t="s">
        <v>417</v>
      </c>
      <c r="C12" s="64" t="s">
        <v>418</v>
      </c>
      <c r="D12" s="85">
        <v>424346143</v>
      </c>
      <c r="E12" s="86">
        <v>62955550</v>
      </c>
      <c r="F12" s="87">
        <f t="shared" si="0"/>
        <v>487301693</v>
      </c>
      <c r="G12" s="85">
        <v>427446143</v>
      </c>
      <c r="H12" s="86">
        <v>68855550</v>
      </c>
      <c r="I12" s="87">
        <f t="shared" si="1"/>
        <v>496301693</v>
      </c>
      <c r="J12" s="85">
        <v>35962352</v>
      </c>
      <c r="K12" s="86">
        <v>5630875</v>
      </c>
      <c r="L12" s="88">
        <f t="shared" si="2"/>
        <v>41593227</v>
      </c>
      <c r="M12" s="105">
        <f t="shared" si="3"/>
        <v>0.08535416067187766</v>
      </c>
      <c r="N12" s="85">
        <v>35217699</v>
      </c>
      <c r="O12" s="86">
        <v>9279838</v>
      </c>
      <c r="P12" s="88">
        <f t="shared" si="4"/>
        <v>44497537</v>
      </c>
      <c r="Q12" s="105">
        <f t="shared" si="5"/>
        <v>0.091314144069678</v>
      </c>
      <c r="R12" s="85">
        <v>30776916</v>
      </c>
      <c r="S12" s="86">
        <v>5456006</v>
      </c>
      <c r="T12" s="88">
        <f t="shared" si="6"/>
        <v>36232922</v>
      </c>
      <c r="U12" s="105">
        <f t="shared" si="7"/>
        <v>0.07300584001836158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101956967</v>
      </c>
      <c r="AA12" s="88">
        <f t="shared" si="11"/>
        <v>20366719</v>
      </c>
      <c r="AB12" s="88">
        <f t="shared" si="12"/>
        <v>122323686</v>
      </c>
      <c r="AC12" s="105">
        <f t="shared" si="13"/>
        <v>0.2464704185484211</v>
      </c>
      <c r="AD12" s="85">
        <v>95889566</v>
      </c>
      <c r="AE12" s="86">
        <v>32282642</v>
      </c>
      <c r="AF12" s="88">
        <f t="shared" si="14"/>
        <v>128172208</v>
      </c>
      <c r="AG12" s="86">
        <v>513102648</v>
      </c>
      <c r="AH12" s="86">
        <v>513102648</v>
      </c>
      <c r="AI12" s="126">
        <v>37949682</v>
      </c>
      <c r="AJ12" s="127">
        <f t="shared" si="15"/>
        <v>0.0739611891459192</v>
      </c>
      <c r="AK12" s="128">
        <f t="shared" si="16"/>
        <v>-0.7173106200994837</v>
      </c>
    </row>
    <row r="13" spans="1:37" ht="12.75">
      <c r="A13" s="62" t="s">
        <v>97</v>
      </c>
      <c r="B13" s="63" t="s">
        <v>419</v>
      </c>
      <c r="C13" s="64" t="s">
        <v>420</v>
      </c>
      <c r="D13" s="85">
        <v>1058703854</v>
      </c>
      <c r="E13" s="86">
        <v>47623400</v>
      </c>
      <c r="F13" s="87">
        <f t="shared" si="0"/>
        <v>1106327254</v>
      </c>
      <c r="G13" s="85">
        <v>1076496239</v>
      </c>
      <c r="H13" s="86">
        <v>70806628</v>
      </c>
      <c r="I13" s="87">
        <f t="shared" si="1"/>
        <v>1147302867</v>
      </c>
      <c r="J13" s="85">
        <v>231658336</v>
      </c>
      <c r="K13" s="86">
        <v>349215</v>
      </c>
      <c r="L13" s="88">
        <f t="shared" si="2"/>
        <v>232007551</v>
      </c>
      <c r="M13" s="105">
        <f t="shared" si="3"/>
        <v>0.20970969499409983</v>
      </c>
      <c r="N13" s="85">
        <v>201719155</v>
      </c>
      <c r="O13" s="86">
        <v>1756079</v>
      </c>
      <c r="P13" s="88">
        <f t="shared" si="4"/>
        <v>203475234</v>
      </c>
      <c r="Q13" s="105">
        <f t="shared" si="5"/>
        <v>0.18391957105306925</v>
      </c>
      <c r="R13" s="85">
        <v>123598360</v>
      </c>
      <c r="S13" s="86">
        <v>20838629</v>
      </c>
      <c r="T13" s="88">
        <f t="shared" si="6"/>
        <v>144436989</v>
      </c>
      <c r="U13" s="105">
        <f t="shared" si="7"/>
        <v>0.12589264191213775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556975851</v>
      </c>
      <c r="AA13" s="88">
        <f t="shared" si="11"/>
        <v>22943923</v>
      </c>
      <c r="AB13" s="88">
        <f t="shared" si="12"/>
        <v>579919774</v>
      </c>
      <c r="AC13" s="105">
        <f t="shared" si="13"/>
        <v>0.5054635447014881</v>
      </c>
      <c r="AD13" s="85">
        <v>510442257</v>
      </c>
      <c r="AE13" s="86">
        <v>7258507</v>
      </c>
      <c r="AF13" s="88">
        <f t="shared" si="14"/>
        <v>517700764</v>
      </c>
      <c r="AG13" s="86">
        <v>979010243</v>
      </c>
      <c r="AH13" s="86">
        <v>979010243</v>
      </c>
      <c r="AI13" s="126">
        <v>206663282</v>
      </c>
      <c r="AJ13" s="127">
        <f t="shared" si="15"/>
        <v>0.21109409577444022</v>
      </c>
      <c r="AK13" s="128">
        <f t="shared" si="16"/>
        <v>-0.7210029440868277</v>
      </c>
    </row>
    <row r="14" spans="1:37" ht="12.75">
      <c r="A14" s="62" t="s">
        <v>97</v>
      </c>
      <c r="B14" s="63" t="s">
        <v>421</v>
      </c>
      <c r="C14" s="64" t="s">
        <v>422</v>
      </c>
      <c r="D14" s="85">
        <v>294517308</v>
      </c>
      <c r="E14" s="86">
        <v>79246176</v>
      </c>
      <c r="F14" s="87">
        <f t="shared" si="0"/>
        <v>373763484</v>
      </c>
      <c r="G14" s="85">
        <v>276632265</v>
      </c>
      <c r="H14" s="86">
        <v>79246176</v>
      </c>
      <c r="I14" s="87">
        <f t="shared" si="1"/>
        <v>355878441</v>
      </c>
      <c r="J14" s="85">
        <v>32047064</v>
      </c>
      <c r="K14" s="86">
        <v>6561350</v>
      </c>
      <c r="L14" s="88">
        <f t="shared" si="2"/>
        <v>38608414</v>
      </c>
      <c r="M14" s="105">
        <f t="shared" si="3"/>
        <v>0.10329637766326044</v>
      </c>
      <c r="N14" s="85">
        <v>22737832</v>
      </c>
      <c r="O14" s="86">
        <v>7131874</v>
      </c>
      <c r="P14" s="88">
        <f t="shared" si="4"/>
        <v>29869706</v>
      </c>
      <c r="Q14" s="105">
        <f t="shared" si="5"/>
        <v>0.07991606264029795</v>
      </c>
      <c r="R14" s="85">
        <v>36926488</v>
      </c>
      <c r="S14" s="86">
        <v>8020173</v>
      </c>
      <c r="T14" s="88">
        <f t="shared" si="6"/>
        <v>44946661</v>
      </c>
      <c r="U14" s="105">
        <f t="shared" si="7"/>
        <v>0.1262977911044631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91711384</v>
      </c>
      <c r="AA14" s="88">
        <f t="shared" si="11"/>
        <v>21713397</v>
      </c>
      <c r="AB14" s="88">
        <f t="shared" si="12"/>
        <v>113424781</v>
      </c>
      <c r="AC14" s="105">
        <f t="shared" si="13"/>
        <v>0.3187177640805727</v>
      </c>
      <c r="AD14" s="85">
        <v>98283020</v>
      </c>
      <c r="AE14" s="86">
        <v>14124411</v>
      </c>
      <c r="AF14" s="88">
        <f t="shared" si="14"/>
        <v>112407431</v>
      </c>
      <c r="AG14" s="86">
        <v>282033564</v>
      </c>
      <c r="AH14" s="86">
        <v>282033564</v>
      </c>
      <c r="AI14" s="126">
        <v>25263987</v>
      </c>
      <c r="AJ14" s="127">
        <f t="shared" si="15"/>
        <v>0.08957794470164551</v>
      </c>
      <c r="AK14" s="128">
        <f t="shared" si="16"/>
        <v>-0.6001451096235799</v>
      </c>
    </row>
    <row r="15" spans="1:37" ht="12.75">
      <c r="A15" s="62" t="s">
        <v>97</v>
      </c>
      <c r="B15" s="63" t="s">
        <v>71</v>
      </c>
      <c r="C15" s="64" t="s">
        <v>72</v>
      </c>
      <c r="D15" s="85">
        <v>2376700468</v>
      </c>
      <c r="E15" s="86">
        <v>325860900</v>
      </c>
      <c r="F15" s="87">
        <f t="shared" si="0"/>
        <v>2702561368</v>
      </c>
      <c r="G15" s="85">
        <v>2405774480</v>
      </c>
      <c r="H15" s="86">
        <v>309291699</v>
      </c>
      <c r="I15" s="87">
        <f t="shared" si="1"/>
        <v>2715066179</v>
      </c>
      <c r="J15" s="85">
        <v>343296142</v>
      </c>
      <c r="K15" s="86">
        <v>20116436</v>
      </c>
      <c r="L15" s="88">
        <f t="shared" si="2"/>
        <v>363412578</v>
      </c>
      <c r="M15" s="105">
        <f t="shared" si="3"/>
        <v>0.1344696857962339</v>
      </c>
      <c r="N15" s="85">
        <v>575437476</v>
      </c>
      <c r="O15" s="86">
        <v>21864196</v>
      </c>
      <c r="P15" s="88">
        <f t="shared" si="4"/>
        <v>597301672</v>
      </c>
      <c r="Q15" s="105">
        <f t="shared" si="5"/>
        <v>0.22101317626767764</v>
      </c>
      <c r="R15" s="85">
        <v>544776911</v>
      </c>
      <c r="S15" s="86">
        <v>34298784</v>
      </c>
      <c r="T15" s="88">
        <f t="shared" si="6"/>
        <v>579075695</v>
      </c>
      <c r="U15" s="105">
        <f t="shared" si="7"/>
        <v>0.2132823499769285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1463510529</v>
      </c>
      <c r="AA15" s="88">
        <f t="shared" si="11"/>
        <v>76279416</v>
      </c>
      <c r="AB15" s="88">
        <f t="shared" si="12"/>
        <v>1539789945</v>
      </c>
      <c r="AC15" s="105">
        <f t="shared" si="13"/>
        <v>0.567127960603571</v>
      </c>
      <c r="AD15" s="85">
        <v>1125042352</v>
      </c>
      <c r="AE15" s="86">
        <v>29390246</v>
      </c>
      <c r="AF15" s="88">
        <f t="shared" si="14"/>
        <v>1154432598</v>
      </c>
      <c r="AG15" s="86">
        <v>2557838148</v>
      </c>
      <c r="AH15" s="86">
        <v>2557838148</v>
      </c>
      <c r="AI15" s="126">
        <v>345423131</v>
      </c>
      <c r="AJ15" s="127">
        <f t="shared" si="15"/>
        <v>0.13504495242206388</v>
      </c>
      <c r="AK15" s="128">
        <f t="shared" si="16"/>
        <v>-0.4983893420861284</v>
      </c>
    </row>
    <row r="16" spans="1:37" ht="12.75">
      <c r="A16" s="62" t="s">
        <v>112</v>
      </c>
      <c r="B16" s="63" t="s">
        <v>423</v>
      </c>
      <c r="C16" s="64" t="s">
        <v>424</v>
      </c>
      <c r="D16" s="85">
        <v>372737204</v>
      </c>
      <c r="E16" s="86">
        <v>19350000</v>
      </c>
      <c r="F16" s="87">
        <f t="shared" si="0"/>
        <v>392087204</v>
      </c>
      <c r="G16" s="85">
        <v>370999566</v>
      </c>
      <c r="H16" s="86">
        <v>13465793</v>
      </c>
      <c r="I16" s="87">
        <f t="shared" si="1"/>
        <v>384465359</v>
      </c>
      <c r="J16" s="85">
        <v>81720880</v>
      </c>
      <c r="K16" s="86">
        <v>50152</v>
      </c>
      <c r="L16" s="88">
        <f t="shared" si="2"/>
        <v>81771032</v>
      </c>
      <c r="M16" s="105">
        <f t="shared" si="3"/>
        <v>0.20855317685909486</v>
      </c>
      <c r="N16" s="85">
        <v>74425496</v>
      </c>
      <c r="O16" s="86">
        <v>5187086</v>
      </c>
      <c r="P16" s="88">
        <f t="shared" si="4"/>
        <v>79612582</v>
      </c>
      <c r="Q16" s="105">
        <f t="shared" si="5"/>
        <v>0.20304815150254177</v>
      </c>
      <c r="R16" s="85">
        <v>77645765</v>
      </c>
      <c r="S16" s="86">
        <v>969974</v>
      </c>
      <c r="T16" s="88">
        <f t="shared" si="6"/>
        <v>78615739</v>
      </c>
      <c r="U16" s="105">
        <f t="shared" si="7"/>
        <v>0.20448068248458245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233792141</v>
      </c>
      <c r="AA16" s="88">
        <f t="shared" si="11"/>
        <v>6207212</v>
      </c>
      <c r="AB16" s="88">
        <f t="shared" si="12"/>
        <v>239999353</v>
      </c>
      <c r="AC16" s="105">
        <f t="shared" si="13"/>
        <v>0.6242418136818407</v>
      </c>
      <c r="AD16" s="85">
        <v>202781779</v>
      </c>
      <c r="AE16" s="86">
        <v>11527437</v>
      </c>
      <c r="AF16" s="88">
        <f t="shared" si="14"/>
        <v>214309216</v>
      </c>
      <c r="AG16" s="86">
        <v>376898785</v>
      </c>
      <c r="AH16" s="86">
        <v>376898785</v>
      </c>
      <c r="AI16" s="126">
        <v>87650275</v>
      </c>
      <c r="AJ16" s="127">
        <f t="shared" si="15"/>
        <v>0.23255653371235993</v>
      </c>
      <c r="AK16" s="128">
        <f t="shared" si="16"/>
        <v>-0.6331667836440594</v>
      </c>
    </row>
    <row r="17" spans="1:37" ht="16.5">
      <c r="A17" s="65"/>
      <c r="B17" s="66" t="s">
        <v>425</v>
      </c>
      <c r="C17" s="67"/>
      <c r="D17" s="89">
        <f>SUM(D9:D16)</f>
        <v>6707078159</v>
      </c>
      <c r="E17" s="90">
        <f>SUM(E9:E16)</f>
        <v>1208653034</v>
      </c>
      <c r="F17" s="91">
        <f t="shared" si="0"/>
        <v>7915731193</v>
      </c>
      <c r="G17" s="89">
        <f>SUM(G9:G16)</f>
        <v>6890028409</v>
      </c>
      <c r="H17" s="90">
        <f>SUM(H9:H16)</f>
        <v>1243223787</v>
      </c>
      <c r="I17" s="91">
        <f t="shared" si="1"/>
        <v>8133252196</v>
      </c>
      <c r="J17" s="89">
        <f>SUM(J9:J16)</f>
        <v>1077057089</v>
      </c>
      <c r="K17" s="90">
        <f>SUM(K9:K16)</f>
        <v>123529068</v>
      </c>
      <c r="L17" s="90">
        <f t="shared" si="2"/>
        <v>1200586157</v>
      </c>
      <c r="M17" s="106">
        <f t="shared" si="3"/>
        <v>0.15167091046013492</v>
      </c>
      <c r="N17" s="89">
        <f>SUM(N9:N16)</f>
        <v>1502734452</v>
      </c>
      <c r="O17" s="90">
        <f>SUM(O9:O16)</f>
        <v>229026279</v>
      </c>
      <c r="P17" s="90">
        <f t="shared" si="4"/>
        <v>1731760731</v>
      </c>
      <c r="Q17" s="106">
        <f t="shared" si="5"/>
        <v>0.21877457543422166</v>
      </c>
      <c r="R17" s="89">
        <f>SUM(R9:R16)</f>
        <v>1218564165</v>
      </c>
      <c r="S17" s="90">
        <f>SUM(S9:S16)</f>
        <v>202453578</v>
      </c>
      <c r="T17" s="90">
        <f t="shared" si="6"/>
        <v>1421017743</v>
      </c>
      <c r="U17" s="106">
        <f t="shared" si="7"/>
        <v>0.1747170392304899</v>
      </c>
      <c r="V17" s="89">
        <f>SUM(V9:V16)</f>
        <v>0</v>
      </c>
      <c r="W17" s="90">
        <f>SUM(W9:W16)</f>
        <v>0</v>
      </c>
      <c r="X17" s="90">
        <f t="shared" si="8"/>
        <v>0</v>
      </c>
      <c r="Y17" s="106">
        <f t="shared" si="9"/>
        <v>0</v>
      </c>
      <c r="Z17" s="89">
        <f t="shared" si="10"/>
        <v>3798355706</v>
      </c>
      <c r="AA17" s="90">
        <f t="shared" si="11"/>
        <v>555008925</v>
      </c>
      <c r="AB17" s="90">
        <f t="shared" si="12"/>
        <v>4353364631</v>
      </c>
      <c r="AC17" s="106">
        <f t="shared" si="13"/>
        <v>0.5352550893652382</v>
      </c>
      <c r="AD17" s="89">
        <f>SUM(AD9:AD16)</f>
        <v>3173211195</v>
      </c>
      <c r="AE17" s="90">
        <f>SUM(AE9:AE16)</f>
        <v>327463737</v>
      </c>
      <c r="AF17" s="90">
        <f t="shared" si="14"/>
        <v>3500674932</v>
      </c>
      <c r="AG17" s="90">
        <f>SUM(AG9:AG16)</f>
        <v>7375951648</v>
      </c>
      <c r="AH17" s="90">
        <f>SUM(AH9:AH16)</f>
        <v>7375951648</v>
      </c>
      <c r="AI17" s="91">
        <f>SUM(AI9:AI16)</f>
        <v>1076192371</v>
      </c>
      <c r="AJ17" s="129">
        <f t="shared" si="15"/>
        <v>0.14590556206964983</v>
      </c>
      <c r="AK17" s="130">
        <f t="shared" si="16"/>
        <v>-0.594073208566056</v>
      </c>
    </row>
    <row r="18" spans="1:37" ht="12.75">
      <c r="A18" s="62" t="s">
        <v>97</v>
      </c>
      <c r="B18" s="63" t="s">
        <v>426</v>
      </c>
      <c r="C18" s="64" t="s">
        <v>427</v>
      </c>
      <c r="D18" s="85">
        <v>649880580</v>
      </c>
      <c r="E18" s="86">
        <v>44275004</v>
      </c>
      <c r="F18" s="87">
        <f t="shared" si="0"/>
        <v>694155584</v>
      </c>
      <c r="G18" s="85">
        <v>679190168</v>
      </c>
      <c r="H18" s="86">
        <v>51775004</v>
      </c>
      <c r="I18" s="87">
        <f t="shared" si="1"/>
        <v>730965172</v>
      </c>
      <c r="J18" s="85">
        <v>124254926</v>
      </c>
      <c r="K18" s="86">
        <v>5918746</v>
      </c>
      <c r="L18" s="88">
        <f t="shared" si="2"/>
        <v>130173672</v>
      </c>
      <c r="M18" s="105">
        <f t="shared" si="3"/>
        <v>0.18752809168499032</v>
      </c>
      <c r="N18" s="85">
        <v>174879980</v>
      </c>
      <c r="O18" s="86">
        <v>13872270</v>
      </c>
      <c r="P18" s="88">
        <f t="shared" si="4"/>
        <v>188752250</v>
      </c>
      <c r="Q18" s="105">
        <f t="shared" si="5"/>
        <v>0.2719163460622684</v>
      </c>
      <c r="R18" s="85">
        <v>142014442</v>
      </c>
      <c r="S18" s="86">
        <v>5068581</v>
      </c>
      <c r="T18" s="88">
        <f t="shared" si="6"/>
        <v>147083023</v>
      </c>
      <c r="U18" s="105">
        <f t="shared" si="7"/>
        <v>0.20121755267431538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441149348</v>
      </c>
      <c r="AA18" s="88">
        <f t="shared" si="11"/>
        <v>24859597</v>
      </c>
      <c r="AB18" s="88">
        <f t="shared" si="12"/>
        <v>466008945</v>
      </c>
      <c r="AC18" s="105">
        <f t="shared" si="13"/>
        <v>0.6375255112701868</v>
      </c>
      <c r="AD18" s="85">
        <v>429893534</v>
      </c>
      <c r="AE18" s="86">
        <v>16113574</v>
      </c>
      <c r="AF18" s="88">
        <f t="shared" si="14"/>
        <v>446007108</v>
      </c>
      <c r="AG18" s="86">
        <v>587179092</v>
      </c>
      <c r="AH18" s="86">
        <v>587179092</v>
      </c>
      <c r="AI18" s="126">
        <v>172233004</v>
      </c>
      <c r="AJ18" s="127">
        <f t="shared" si="15"/>
        <v>0.29332278064151507</v>
      </c>
      <c r="AK18" s="128">
        <f t="shared" si="16"/>
        <v>-0.6702226929531356</v>
      </c>
    </row>
    <row r="19" spans="1:37" ht="12.75">
      <c r="A19" s="62" t="s">
        <v>97</v>
      </c>
      <c r="B19" s="63" t="s">
        <v>73</v>
      </c>
      <c r="C19" s="64" t="s">
        <v>74</v>
      </c>
      <c r="D19" s="85">
        <v>4504261810</v>
      </c>
      <c r="E19" s="86">
        <v>245770682</v>
      </c>
      <c r="F19" s="87">
        <f t="shared" si="0"/>
        <v>4750032492</v>
      </c>
      <c r="G19" s="85">
        <v>4504261810</v>
      </c>
      <c r="H19" s="86">
        <v>191646680</v>
      </c>
      <c r="I19" s="87">
        <f t="shared" si="1"/>
        <v>4695908490</v>
      </c>
      <c r="J19" s="85">
        <v>722939501</v>
      </c>
      <c r="K19" s="86">
        <v>40915604</v>
      </c>
      <c r="L19" s="88">
        <f t="shared" si="2"/>
        <v>763855105</v>
      </c>
      <c r="M19" s="105">
        <f t="shared" si="3"/>
        <v>0.16081050104109476</v>
      </c>
      <c r="N19" s="85">
        <v>659542312</v>
      </c>
      <c r="O19" s="86">
        <v>54315215</v>
      </c>
      <c r="P19" s="88">
        <f t="shared" si="4"/>
        <v>713857527</v>
      </c>
      <c r="Q19" s="105">
        <f t="shared" si="5"/>
        <v>0.15028476714680966</v>
      </c>
      <c r="R19" s="85">
        <v>586814754</v>
      </c>
      <c r="S19" s="86">
        <v>32666819</v>
      </c>
      <c r="T19" s="88">
        <f t="shared" si="6"/>
        <v>619481573</v>
      </c>
      <c r="U19" s="105">
        <f t="shared" si="7"/>
        <v>0.13191943035499826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1969296567</v>
      </c>
      <c r="AA19" s="88">
        <f t="shared" si="11"/>
        <v>127897638</v>
      </c>
      <c r="AB19" s="88">
        <f t="shared" si="12"/>
        <v>2097194205</v>
      </c>
      <c r="AC19" s="105">
        <f t="shared" si="13"/>
        <v>0.4466003137552623</v>
      </c>
      <c r="AD19" s="85">
        <v>2230309113</v>
      </c>
      <c r="AE19" s="86">
        <v>89627124</v>
      </c>
      <c r="AF19" s="88">
        <f t="shared" si="14"/>
        <v>2319936237</v>
      </c>
      <c r="AG19" s="86">
        <v>4139963411</v>
      </c>
      <c r="AH19" s="86">
        <v>4139963411</v>
      </c>
      <c r="AI19" s="126">
        <v>732990863</v>
      </c>
      <c r="AJ19" s="127">
        <f t="shared" si="15"/>
        <v>0.1770524978680784</v>
      </c>
      <c r="AK19" s="128">
        <f t="shared" si="16"/>
        <v>-0.7329747416674366</v>
      </c>
    </row>
    <row r="20" spans="1:37" ht="12.75">
      <c r="A20" s="62" t="s">
        <v>97</v>
      </c>
      <c r="B20" s="63" t="s">
        <v>75</v>
      </c>
      <c r="C20" s="64" t="s">
        <v>76</v>
      </c>
      <c r="D20" s="85">
        <v>1906279217</v>
      </c>
      <c r="E20" s="86">
        <v>682404230</v>
      </c>
      <c r="F20" s="87">
        <f t="shared" si="0"/>
        <v>2588683447</v>
      </c>
      <c r="G20" s="85">
        <v>1926959931</v>
      </c>
      <c r="H20" s="86">
        <v>669162411</v>
      </c>
      <c r="I20" s="87">
        <f t="shared" si="1"/>
        <v>2596122342</v>
      </c>
      <c r="J20" s="85">
        <v>411448718</v>
      </c>
      <c r="K20" s="86">
        <v>110975428</v>
      </c>
      <c r="L20" s="88">
        <f t="shared" si="2"/>
        <v>522424146</v>
      </c>
      <c r="M20" s="105">
        <f t="shared" si="3"/>
        <v>0.20181074924608192</v>
      </c>
      <c r="N20" s="85">
        <v>428202412</v>
      </c>
      <c r="O20" s="86">
        <v>189463209</v>
      </c>
      <c r="P20" s="88">
        <f t="shared" si="4"/>
        <v>617665621</v>
      </c>
      <c r="Q20" s="105">
        <f t="shared" si="5"/>
        <v>0.23860222141714804</v>
      </c>
      <c r="R20" s="85">
        <v>424511656</v>
      </c>
      <c r="S20" s="86">
        <v>145011444</v>
      </c>
      <c r="T20" s="88">
        <f t="shared" si="6"/>
        <v>569523100</v>
      </c>
      <c r="U20" s="105">
        <f t="shared" si="7"/>
        <v>0.21937452283595038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1264162786</v>
      </c>
      <c r="AA20" s="88">
        <f t="shared" si="11"/>
        <v>445450081</v>
      </c>
      <c r="AB20" s="88">
        <f t="shared" si="12"/>
        <v>1709612867</v>
      </c>
      <c r="AC20" s="105">
        <f t="shared" si="13"/>
        <v>0.6585255399338957</v>
      </c>
      <c r="AD20" s="85">
        <v>1165042971</v>
      </c>
      <c r="AE20" s="86">
        <v>297270013</v>
      </c>
      <c r="AF20" s="88">
        <f t="shared" si="14"/>
        <v>1462312984</v>
      </c>
      <c r="AG20" s="86">
        <v>2183768690</v>
      </c>
      <c r="AH20" s="86">
        <v>2183768690</v>
      </c>
      <c r="AI20" s="126">
        <v>538970188</v>
      </c>
      <c r="AJ20" s="127">
        <f t="shared" si="15"/>
        <v>0.24680736126865158</v>
      </c>
      <c r="AK20" s="128">
        <f t="shared" si="16"/>
        <v>-0.6105326929108359</v>
      </c>
    </row>
    <row r="21" spans="1:37" ht="12.75">
      <c r="A21" s="62" t="s">
        <v>97</v>
      </c>
      <c r="B21" s="63" t="s">
        <v>428</v>
      </c>
      <c r="C21" s="64" t="s">
        <v>429</v>
      </c>
      <c r="D21" s="85">
        <v>354343828</v>
      </c>
      <c r="E21" s="86">
        <v>93438996</v>
      </c>
      <c r="F21" s="87">
        <f t="shared" si="0"/>
        <v>447782824</v>
      </c>
      <c r="G21" s="85">
        <v>379048624</v>
      </c>
      <c r="H21" s="86">
        <v>100852452</v>
      </c>
      <c r="I21" s="87">
        <f t="shared" si="1"/>
        <v>479901076</v>
      </c>
      <c r="J21" s="85">
        <v>78042708</v>
      </c>
      <c r="K21" s="86">
        <v>7750052</v>
      </c>
      <c r="L21" s="88">
        <f t="shared" si="2"/>
        <v>85792760</v>
      </c>
      <c r="M21" s="105">
        <f t="shared" si="3"/>
        <v>0.19159457532028965</v>
      </c>
      <c r="N21" s="85">
        <v>51006622</v>
      </c>
      <c r="O21" s="86">
        <v>20673098</v>
      </c>
      <c r="P21" s="88">
        <f t="shared" si="4"/>
        <v>71679720</v>
      </c>
      <c r="Q21" s="105">
        <f t="shared" si="5"/>
        <v>0.16007697517223216</v>
      </c>
      <c r="R21" s="85">
        <v>48408062</v>
      </c>
      <c r="S21" s="86">
        <v>8298281</v>
      </c>
      <c r="T21" s="88">
        <f t="shared" si="6"/>
        <v>56706343</v>
      </c>
      <c r="U21" s="105">
        <f t="shared" si="7"/>
        <v>0.11816256690368412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177457392</v>
      </c>
      <c r="AA21" s="88">
        <f t="shared" si="11"/>
        <v>36721431</v>
      </c>
      <c r="AB21" s="88">
        <f t="shared" si="12"/>
        <v>214178823</v>
      </c>
      <c r="AC21" s="105">
        <f t="shared" si="13"/>
        <v>0.4462978595196982</v>
      </c>
      <c r="AD21" s="85">
        <v>140064993</v>
      </c>
      <c r="AE21" s="86">
        <v>20431649</v>
      </c>
      <c r="AF21" s="88">
        <f t="shared" si="14"/>
        <v>160496642</v>
      </c>
      <c r="AG21" s="86">
        <v>240310146</v>
      </c>
      <c r="AH21" s="86">
        <v>240310146</v>
      </c>
      <c r="AI21" s="126">
        <v>59667572</v>
      </c>
      <c r="AJ21" s="127">
        <f t="shared" si="15"/>
        <v>0.2482940191796979</v>
      </c>
      <c r="AK21" s="128">
        <f t="shared" si="16"/>
        <v>-0.6466820595536198</v>
      </c>
    </row>
    <row r="22" spans="1:37" ht="12.75">
      <c r="A22" s="62" t="s">
        <v>97</v>
      </c>
      <c r="B22" s="63" t="s">
        <v>430</v>
      </c>
      <c r="C22" s="64" t="s">
        <v>431</v>
      </c>
      <c r="D22" s="85">
        <v>779570724</v>
      </c>
      <c r="E22" s="86">
        <v>174846250</v>
      </c>
      <c r="F22" s="87">
        <f t="shared" si="0"/>
        <v>954416974</v>
      </c>
      <c r="G22" s="85">
        <v>913264154</v>
      </c>
      <c r="H22" s="86">
        <v>238173238</v>
      </c>
      <c r="I22" s="87">
        <f t="shared" si="1"/>
        <v>1151437392</v>
      </c>
      <c r="J22" s="85">
        <v>81980090</v>
      </c>
      <c r="K22" s="86">
        <v>23512905</v>
      </c>
      <c r="L22" s="88">
        <f t="shared" si="2"/>
        <v>105492995</v>
      </c>
      <c r="M22" s="105">
        <f t="shared" si="3"/>
        <v>0.1105313483244903</v>
      </c>
      <c r="N22" s="85">
        <v>170420135</v>
      </c>
      <c r="O22" s="86">
        <v>62481618</v>
      </c>
      <c r="P22" s="88">
        <f t="shared" si="4"/>
        <v>232901753</v>
      </c>
      <c r="Q22" s="105">
        <f t="shared" si="5"/>
        <v>0.24402515812758377</v>
      </c>
      <c r="R22" s="85">
        <v>140593576</v>
      </c>
      <c r="S22" s="86">
        <v>42450386</v>
      </c>
      <c r="T22" s="88">
        <f t="shared" si="6"/>
        <v>183043962</v>
      </c>
      <c r="U22" s="105">
        <f t="shared" si="7"/>
        <v>0.15896996508169678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392993801</v>
      </c>
      <c r="AA22" s="88">
        <f t="shared" si="11"/>
        <v>128444909</v>
      </c>
      <c r="AB22" s="88">
        <f t="shared" si="12"/>
        <v>521438710</v>
      </c>
      <c r="AC22" s="105">
        <f t="shared" si="13"/>
        <v>0.4528589340791531</v>
      </c>
      <c r="AD22" s="85">
        <v>379609523</v>
      </c>
      <c r="AE22" s="86">
        <v>84378411</v>
      </c>
      <c r="AF22" s="88">
        <f t="shared" si="14"/>
        <v>463987934</v>
      </c>
      <c r="AG22" s="86">
        <v>905188897</v>
      </c>
      <c r="AH22" s="86">
        <v>905188897</v>
      </c>
      <c r="AI22" s="126">
        <v>192140531</v>
      </c>
      <c r="AJ22" s="127">
        <f t="shared" si="15"/>
        <v>0.21226567364756352</v>
      </c>
      <c r="AK22" s="128">
        <f t="shared" si="16"/>
        <v>-0.6054984438453092</v>
      </c>
    </row>
    <row r="23" spans="1:37" ht="12.75">
      <c r="A23" s="62" t="s">
        <v>97</v>
      </c>
      <c r="B23" s="63" t="s">
        <v>432</v>
      </c>
      <c r="C23" s="64" t="s">
        <v>433</v>
      </c>
      <c r="D23" s="85">
        <v>643049185</v>
      </c>
      <c r="E23" s="86">
        <v>149632287</v>
      </c>
      <c r="F23" s="87">
        <f t="shared" si="0"/>
        <v>792681472</v>
      </c>
      <c r="G23" s="85">
        <v>701014314</v>
      </c>
      <c r="H23" s="86">
        <v>189498132</v>
      </c>
      <c r="I23" s="87">
        <f t="shared" si="1"/>
        <v>890512446</v>
      </c>
      <c r="J23" s="85">
        <v>59920211</v>
      </c>
      <c r="K23" s="86">
        <v>5299758</v>
      </c>
      <c r="L23" s="88">
        <f t="shared" si="2"/>
        <v>65219969</v>
      </c>
      <c r="M23" s="105">
        <f t="shared" si="3"/>
        <v>0.08227765035991658</v>
      </c>
      <c r="N23" s="85">
        <v>428260283</v>
      </c>
      <c r="O23" s="86">
        <v>14892111</v>
      </c>
      <c r="P23" s="88">
        <f t="shared" si="4"/>
        <v>443152394</v>
      </c>
      <c r="Q23" s="105">
        <f t="shared" si="5"/>
        <v>0.5590548154000501</v>
      </c>
      <c r="R23" s="85">
        <v>65104936</v>
      </c>
      <c r="S23" s="86">
        <v>40638632</v>
      </c>
      <c r="T23" s="88">
        <f t="shared" si="6"/>
        <v>105743568</v>
      </c>
      <c r="U23" s="105">
        <f t="shared" si="7"/>
        <v>0.11874462673147188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553285430</v>
      </c>
      <c r="AA23" s="88">
        <f t="shared" si="11"/>
        <v>60830501</v>
      </c>
      <c r="AB23" s="88">
        <f t="shared" si="12"/>
        <v>614115931</v>
      </c>
      <c r="AC23" s="105">
        <f t="shared" si="13"/>
        <v>0.6896208287244983</v>
      </c>
      <c r="AD23" s="85">
        <v>79920528</v>
      </c>
      <c r="AE23" s="86">
        <v>32774541</v>
      </c>
      <c r="AF23" s="88">
        <f t="shared" si="14"/>
        <v>112695069</v>
      </c>
      <c r="AG23" s="86">
        <v>747828668</v>
      </c>
      <c r="AH23" s="86">
        <v>747828668</v>
      </c>
      <c r="AI23" s="126">
        <v>96704364</v>
      </c>
      <c r="AJ23" s="127">
        <f t="shared" si="15"/>
        <v>0.12931352880416722</v>
      </c>
      <c r="AK23" s="128">
        <f t="shared" si="16"/>
        <v>-0.061684162951264554</v>
      </c>
    </row>
    <row r="24" spans="1:37" ht="12.75">
      <c r="A24" s="62" t="s">
        <v>112</v>
      </c>
      <c r="B24" s="63" t="s">
        <v>434</v>
      </c>
      <c r="C24" s="64" t="s">
        <v>435</v>
      </c>
      <c r="D24" s="85">
        <v>497710992</v>
      </c>
      <c r="E24" s="86">
        <v>27005000</v>
      </c>
      <c r="F24" s="87">
        <f t="shared" si="0"/>
        <v>524715992</v>
      </c>
      <c r="G24" s="85">
        <v>535298714</v>
      </c>
      <c r="H24" s="86">
        <v>34695170</v>
      </c>
      <c r="I24" s="87">
        <f t="shared" si="1"/>
        <v>569993884</v>
      </c>
      <c r="J24" s="85">
        <v>92749810</v>
      </c>
      <c r="K24" s="86">
        <v>7569910</v>
      </c>
      <c r="L24" s="88">
        <f t="shared" si="2"/>
        <v>100319720</v>
      </c>
      <c r="M24" s="105">
        <f t="shared" si="3"/>
        <v>0.19118860779833063</v>
      </c>
      <c r="N24" s="85">
        <v>132154123</v>
      </c>
      <c r="O24" s="86">
        <v>10894819</v>
      </c>
      <c r="P24" s="88">
        <f t="shared" si="4"/>
        <v>143048942</v>
      </c>
      <c r="Q24" s="105">
        <f t="shared" si="5"/>
        <v>0.27262165472555294</v>
      </c>
      <c r="R24" s="85">
        <v>91970868</v>
      </c>
      <c r="S24" s="86">
        <v>4191063</v>
      </c>
      <c r="T24" s="88">
        <f t="shared" si="6"/>
        <v>96161931</v>
      </c>
      <c r="U24" s="105">
        <f t="shared" si="7"/>
        <v>0.16870695230126365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316874801</v>
      </c>
      <c r="AA24" s="88">
        <f t="shared" si="11"/>
        <v>22655792</v>
      </c>
      <c r="AB24" s="88">
        <f t="shared" si="12"/>
        <v>339530593</v>
      </c>
      <c r="AC24" s="105">
        <f t="shared" si="13"/>
        <v>0.5956740984961165</v>
      </c>
      <c r="AD24" s="85">
        <v>341004926</v>
      </c>
      <c r="AE24" s="86">
        <v>22814336</v>
      </c>
      <c r="AF24" s="88">
        <f t="shared" si="14"/>
        <v>363819262</v>
      </c>
      <c r="AG24" s="86">
        <v>497731024</v>
      </c>
      <c r="AH24" s="86">
        <v>497731024</v>
      </c>
      <c r="AI24" s="126">
        <v>132377285</v>
      </c>
      <c r="AJ24" s="127">
        <f t="shared" si="15"/>
        <v>0.26596149047763595</v>
      </c>
      <c r="AK24" s="128">
        <f t="shared" si="16"/>
        <v>-0.7356876310743548</v>
      </c>
    </row>
    <row r="25" spans="1:37" ht="16.5">
      <c r="A25" s="65"/>
      <c r="B25" s="66" t="s">
        <v>436</v>
      </c>
      <c r="C25" s="67"/>
      <c r="D25" s="89">
        <f>SUM(D18:D24)</f>
        <v>9335096336</v>
      </c>
      <c r="E25" s="90">
        <f>SUM(E18:E24)</f>
        <v>1417372449</v>
      </c>
      <c r="F25" s="91">
        <f t="shared" si="0"/>
        <v>10752468785</v>
      </c>
      <c r="G25" s="89">
        <f>SUM(G18:G24)</f>
        <v>9639037715</v>
      </c>
      <c r="H25" s="90">
        <f>SUM(H18:H24)</f>
        <v>1475803087</v>
      </c>
      <c r="I25" s="91">
        <f t="shared" si="1"/>
        <v>11114840802</v>
      </c>
      <c r="J25" s="89">
        <f>SUM(J18:J24)</f>
        <v>1571335964</v>
      </c>
      <c r="K25" s="90">
        <f>SUM(K18:K24)</f>
        <v>201942403</v>
      </c>
      <c r="L25" s="90">
        <f t="shared" si="2"/>
        <v>1773278367</v>
      </c>
      <c r="M25" s="106">
        <f t="shared" si="3"/>
        <v>0.16491825295729048</v>
      </c>
      <c r="N25" s="89">
        <f>SUM(N18:N24)</f>
        <v>2044465867</v>
      </c>
      <c r="O25" s="90">
        <f>SUM(O18:O24)</f>
        <v>366592340</v>
      </c>
      <c r="P25" s="90">
        <f t="shared" si="4"/>
        <v>2411058207</v>
      </c>
      <c r="Q25" s="106">
        <f t="shared" si="5"/>
        <v>0.22423298827553861</v>
      </c>
      <c r="R25" s="89">
        <f>SUM(R18:R24)</f>
        <v>1499418294</v>
      </c>
      <c r="S25" s="90">
        <f>SUM(S18:S24)</f>
        <v>278325206</v>
      </c>
      <c r="T25" s="90">
        <f t="shared" si="6"/>
        <v>1777743500</v>
      </c>
      <c r="U25" s="106">
        <f t="shared" si="7"/>
        <v>0.15994322650848167</v>
      </c>
      <c r="V25" s="89">
        <f>SUM(V18:V24)</f>
        <v>0</v>
      </c>
      <c r="W25" s="90">
        <f>SUM(W18:W24)</f>
        <v>0</v>
      </c>
      <c r="X25" s="90">
        <f t="shared" si="8"/>
        <v>0</v>
      </c>
      <c r="Y25" s="106">
        <f t="shared" si="9"/>
        <v>0</v>
      </c>
      <c r="Z25" s="89">
        <f t="shared" si="10"/>
        <v>5115220125</v>
      </c>
      <c r="AA25" s="90">
        <f t="shared" si="11"/>
        <v>846859949</v>
      </c>
      <c r="AB25" s="90">
        <f t="shared" si="12"/>
        <v>5962080074</v>
      </c>
      <c r="AC25" s="106">
        <f t="shared" si="13"/>
        <v>0.5364071497026918</v>
      </c>
      <c r="AD25" s="89">
        <f>SUM(AD18:AD24)</f>
        <v>4765845588</v>
      </c>
      <c r="AE25" s="90">
        <f>SUM(AE18:AE24)</f>
        <v>563409648</v>
      </c>
      <c r="AF25" s="90">
        <f t="shared" si="14"/>
        <v>5329255236</v>
      </c>
      <c r="AG25" s="90">
        <f>SUM(AG18:AG24)</f>
        <v>9301969928</v>
      </c>
      <c r="AH25" s="90">
        <f>SUM(AH18:AH24)</f>
        <v>9301969928</v>
      </c>
      <c r="AI25" s="91">
        <f>SUM(AI18:AI24)</f>
        <v>1925083807</v>
      </c>
      <c r="AJ25" s="129">
        <f t="shared" si="15"/>
        <v>0.2069544216870962</v>
      </c>
      <c r="AK25" s="130">
        <f t="shared" si="16"/>
        <v>-0.6664180225426155</v>
      </c>
    </row>
    <row r="26" spans="1:37" ht="12.75">
      <c r="A26" s="62" t="s">
        <v>97</v>
      </c>
      <c r="B26" s="63" t="s">
        <v>437</v>
      </c>
      <c r="C26" s="64" t="s">
        <v>438</v>
      </c>
      <c r="D26" s="85">
        <v>557482692</v>
      </c>
      <c r="E26" s="86">
        <v>62272212</v>
      </c>
      <c r="F26" s="87">
        <f t="shared" si="0"/>
        <v>619754904</v>
      </c>
      <c r="G26" s="85">
        <v>612828496</v>
      </c>
      <c r="H26" s="86">
        <v>77158004</v>
      </c>
      <c r="I26" s="87">
        <f t="shared" si="1"/>
        <v>689986500</v>
      </c>
      <c r="J26" s="85">
        <v>167121216</v>
      </c>
      <c r="K26" s="86">
        <v>11719784</v>
      </c>
      <c r="L26" s="88">
        <f t="shared" si="2"/>
        <v>178841000</v>
      </c>
      <c r="M26" s="105">
        <f t="shared" si="3"/>
        <v>0.28856730111489365</v>
      </c>
      <c r="N26" s="85">
        <v>154967201</v>
      </c>
      <c r="O26" s="86">
        <v>13588134</v>
      </c>
      <c r="P26" s="88">
        <f t="shared" si="4"/>
        <v>168555335</v>
      </c>
      <c r="Q26" s="105">
        <f t="shared" si="5"/>
        <v>0.2719709580547345</v>
      </c>
      <c r="R26" s="85">
        <v>135481944</v>
      </c>
      <c r="S26" s="86">
        <v>13845643</v>
      </c>
      <c r="T26" s="88">
        <f t="shared" si="6"/>
        <v>149327587</v>
      </c>
      <c r="U26" s="105">
        <f t="shared" si="7"/>
        <v>0.21642102707806601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457570361</v>
      </c>
      <c r="AA26" s="88">
        <f t="shared" si="11"/>
        <v>39153561</v>
      </c>
      <c r="AB26" s="88">
        <f t="shared" si="12"/>
        <v>496723922</v>
      </c>
      <c r="AC26" s="105">
        <f t="shared" si="13"/>
        <v>0.7199038271038636</v>
      </c>
      <c r="AD26" s="85">
        <v>431011452</v>
      </c>
      <c r="AE26" s="86">
        <v>36683412</v>
      </c>
      <c r="AF26" s="88">
        <f t="shared" si="14"/>
        <v>467694864</v>
      </c>
      <c r="AG26" s="86">
        <v>767004758</v>
      </c>
      <c r="AH26" s="86">
        <v>767004758</v>
      </c>
      <c r="AI26" s="126">
        <v>303559760</v>
      </c>
      <c r="AJ26" s="127">
        <f t="shared" si="15"/>
        <v>0.39577298163253377</v>
      </c>
      <c r="AK26" s="128">
        <f t="shared" si="16"/>
        <v>-0.6807157860942428</v>
      </c>
    </row>
    <row r="27" spans="1:37" ht="12.75">
      <c r="A27" s="62" t="s">
        <v>97</v>
      </c>
      <c r="B27" s="63" t="s">
        <v>439</v>
      </c>
      <c r="C27" s="64" t="s">
        <v>440</v>
      </c>
      <c r="D27" s="85">
        <v>1025415326</v>
      </c>
      <c r="E27" s="86">
        <v>328727811</v>
      </c>
      <c r="F27" s="87">
        <f t="shared" si="0"/>
        <v>1354143137</v>
      </c>
      <c r="G27" s="85">
        <v>1099087239</v>
      </c>
      <c r="H27" s="86">
        <v>355548772</v>
      </c>
      <c r="I27" s="87">
        <f t="shared" si="1"/>
        <v>1454636011</v>
      </c>
      <c r="J27" s="85">
        <v>216359794</v>
      </c>
      <c r="K27" s="86">
        <v>76278588</v>
      </c>
      <c r="L27" s="88">
        <f t="shared" si="2"/>
        <v>292638382</v>
      </c>
      <c r="M27" s="105">
        <f t="shared" si="3"/>
        <v>0.2161059447883167</v>
      </c>
      <c r="N27" s="85">
        <v>266263056</v>
      </c>
      <c r="O27" s="86">
        <v>68225664</v>
      </c>
      <c r="P27" s="88">
        <f t="shared" si="4"/>
        <v>334488720</v>
      </c>
      <c r="Q27" s="105">
        <f t="shared" si="5"/>
        <v>0.2470113467775896</v>
      </c>
      <c r="R27" s="85">
        <v>249963397</v>
      </c>
      <c r="S27" s="86">
        <v>28817511</v>
      </c>
      <c r="T27" s="88">
        <f t="shared" si="6"/>
        <v>278780908</v>
      </c>
      <c r="U27" s="105">
        <f t="shared" si="7"/>
        <v>0.19164994259172097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732586247</v>
      </c>
      <c r="AA27" s="88">
        <f t="shared" si="11"/>
        <v>173321763</v>
      </c>
      <c r="AB27" s="88">
        <f t="shared" si="12"/>
        <v>905908010</v>
      </c>
      <c r="AC27" s="105">
        <f t="shared" si="13"/>
        <v>0.6227729845469913</v>
      </c>
      <c r="AD27" s="85">
        <v>664089307</v>
      </c>
      <c r="AE27" s="86">
        <v>185741153</v>
      </c>
      <c r="AF27" s="88">
        <f t="shared" si="14"/>
        <v>849830460</v>
      </c>
      <c r="AG27" s="86">
        <v>1234689462</v>
      </c>
      <c r="AH27" s="86">
        <v>1234689462</v>
      </c>
      <c r="AI27" s="126">
        <v>259053661</v>
      </c>
      <c r="AJ27" s="127">
        <f t="shared" si="15"/>
        <v>0.20981280635567617</v>
      </c>
      <c r="AK27" s="128">
        <f t="shared" si="16"/>
        <v>-0.6719570301116295</v>
      </c>
    </row>
    <row r="28" spans="1:37" ht="12.75">
      <c r="A28" s="62" t="s">
        <v>97</v>
      </c>
      <c r="B28" s="63" t="s">
        <v>441</v>
      </c>
      <c r="C28" s="64" t="s">
        <v>442</v>
      </c>
      <c r="D28" s="85">
        <v>1383746838</v>
      </c>
      <c r="E28" s="86">
        <v>660832242</v>
      </c>
      <c r="F28" s="87">
        <f t="shared" si="0"/>
        <v>2044579080</v>
      </c>
      <c r="G28" s="85">
        <v>1330357402</v>
      </c>
      <c r="H28" s="86">
        <v>690291796</v>
      </c>
      <c r="I28" s="87">
        <f t="shared" si="1"/>
        <v>2020649198</v>
      </c>
      <c r="J28" s="85">
        <v>146196205</v>
      </c>
      <c r="K28" s="86">
        <v>37093844</v>
      </c>
      <c r="L28" s="88">
        <f t="shared" si="2"/>
        <v>183290049</v>
      </c>
      <c r="M28" s="105">
        <f t="shared" si="3"/>
        <v>0.08964683772466263</v>
      </c>
      <c r="N28" s="85">
        <v>254621526</v>
      </c>
      <c r="O28" s="86">
        <v>70470613</v>
      </c>
      <c r="P28" s="88">
        <f t="shared" si="4"/>
        <v>325092139</v>
      </c>
      <c r="Q28" s="105">
        <f t="shared" si="5"/>
        <v>0.15900198832123433</v>
      </c>
      <c r="R28" s="85">
        <v>82606947</v>
      </c>
      <c r="S28" s="86">
        <v>27950174</v>
      </c>
      <c r="T28" s="88">
        <f t="shared" si="6"/>
        <v>110557121</v>
      </c>
      <c r="U28" s="105">
        <f t="shared" si="7"/>
        <v>0.05471366386081628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483424678</v>
      </c>
      <c r="AA28" s="88">
        <f t="shared" si="11"/>
        <v>135514631</v>
      </c>
      <c r="AB28" s="88">
        <f t="shared" si="12"/>
        <v>618939309</v>
      </c>
      <c r="AC28" s="105">
        <f t="shared" si="13"/>
        <v>0.3063071559440472</v>
      </c>
      <c r="AD28" s="85">
        <v>163043349</v>
      </c>
      <c r="AE28" s="86">
        <v>89453056</v>
      </c>
      <c r="AF28" s="88">
        <f t="shared" si="14"/>
        <v>252496405</v>
      </c>
      <c r="AG28" s="86">
        <v>1900424989</v>
      </c>
      <c r="AH28" s="86">
        <v>1900424989</v>
      </c>
      <c r="AI28" s="126">
        <v>138008951</v>
      </c>
      <c r="AJ28" s="127">
        <f t="shared" si="15"/>
        <v>0.07262004646267047</v>
      </c>
      <c r="AK28" s="128">
        <f t="shared" si="16"/>
        <v>-0.5621437818094875</v>
      </c>
    </row>
    <row r="29" spans="1:37" ht="12.75">
      <c r="A29" s="62" t="s">
        <v>97</v>
      </c>
      <c r="B29" s="63" t="s">
        <v>77</v>
      </c>
      <c r="C29" s="64" t="s">
        <v>78</v>
      </c>
      <c r="D29" s="85">
        <v>3618653336</v>
      </c>
      <c r="E29" s="86">
        <v>410187000</v>
      </c>
      <c r="F29" s="87">
        <f t="shared" si="0"/>
        <v>4028840336</v>
      </c>
      <c r="G29" s="85">
        <v>3610884727</v>
      </c>
      <c r="H29" s="86">
        <v>549544582</v>
      </c>
      <c r="I29" s="87">
        <f t="shared" si="1"/>
        <v>4160429309</v>
      </c>
      <c r="J29" s="85">
        <v>642404544</v>
      </c>
      <c r="K29" s="86">
        <v>45242946</v>
      </c>
      <c r="L29" s="88">
        <f t="shared" si="2"/>
        <v>687647490</v>
      </c>
      <c r="M29" s="105">
        <f t="shared" si="3"/>
        <v>0.17068124637640145</v>
      </c>
      <c r="N29" s="85">
        <v>724230225</v>
      </c>
      <c r="O29" s="86">
        <v>161328647</v>
      </c>
      <c r="P29" s="88">
        <f t="shared" si="4"/>
        <v>885558872</v>
      </c>
      <c r="Q29" s="105">
        <f t="shared" si="5"/>
        <v>0.21980490616295298</v>
      </c>
      <c r="R29" s="85">
        <v>681862594</v>
      </c>
      <c r="S29" s="86">
        <v>94727626</v>
      </c>
      <c r="T29" s="88">
        <f t="shared" si="6"/>
        <v>776590220</v>
      </c>
      <c r="U29" s="105">
        <f t="shared" si="7"/>
        <v>0.18666107805750967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2048497363</v>
      </c>
      <c r="AA29" s="88">
        <f t="shared" si="11"/>
        <v>301299219</v>
      </c>
      <c r="AB29" s="88">
        <f t="shared" si="12"/>
        <v>2349796582</v>
      </c>
      <c r="AC29" s="105">
        <f t="shared" si="13"/>
        <v>0.5647966609880452</v>
      </c>
      <c r="AD29" s="85">
        <v>2440305087</v>
      </c>
      <c r="AE29" s="86">
        <v>384148772</v>
      </c>
      <c r="AF29" s="88">
        <f t="shared" si="14"/>
        <v>2824453859</v>
      </c>
      <c r="AG29" s="86">
        <v>3932288439</v>
      </c>
      <c r="AH29" s="86">
        <v>3932288439</v>
      </c>
      <c r="AI29" s="126">
        <v>936381237</v>
      </c>
      <c r="AJ29" s="127">
        <f t="shared" si="15"/>
        <v>0.23812628486584933</v>
      </c>
      <c r="AK29" s="128">
        <f t="shared" si="16"/>
        <v>-0.7250476521238154</v>
      </c>
    </row>
    <row r="30" spans="1:37" ht="12.75">
      <c r="A30" s="62" t="s">
        <v>112</v>
      </c>
      <c r="B30" s="63" t="s">
        <v>443</v>
      </c>
      <c r="C30" s="64" t="s">
        <v>444</v>
      </c>
      <c r="D30" s="85">
        <v>269193329</v>
      </c>
      <c r="E30" s="86">
        <v>17662000</v>
      </c>
      <c r="F30" s="87">
        <f t="shared" si="0"/>
        <v>286855329</v>
      </c>
      <c r="G30" s="85">
        <v>285264395</v>
      </c>
      <c r="H30" s="86">
        <v>27669712</v>
      </c>
      <c r="I30" s="87">
        <f t="shared" si="1"/>
        <v>312934107</v>
      </c>
      <c r="J30" s="85">
        <v>58339643</v>
      </c>
      <c r="K30" s="86">
        <v>454070</v>
      </c>
      <c r="L30" s="88">
        <f t="shared" si="2"/>
        <v>58793713</v>
      </c>
      <c r="M30" s="105">
        <f t="shared" si="3"/>
        <v>0.2049594588497256</v>
      </c>
      <c r="N30" s="85">
        <v>66629185</v>
      </c>
      <c r="O30" s="86">
        <v>8787781</v>
      </c>
      <c r="P30" s="88">
        <f t="shared" si="4"/>
        <v>75416966</v>
      </c>
      <c r="Q30" s="105">
        <f t="shared" si="5"/>
        <v>0.2629094124306821</v>
      </c>
      <c r="R30" s="85">
        <v>58070463</v>
      </c>
      <c r="S30" s="86">
        <v>2600573</v>
      </c>
      <c r="T30" s="88">
        <f t="shared" si="6"/>
        <v>60671036</v>
      </c>
      <c r="U30" s="105">
        <f t="shared" si="7"/>
        <v>0.1938779910621887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f t="shared" si="10"/>
        <v>183039291</v>
      </c>
      <c r="AA30" s="88">
        <f t="shared" si="11"/>
        <v>11842424</v>
      </c>
      <c r="AB30" s="88">
        <f t="shared" si="12"/>
        <v>194881715</v>
      </c>
      <c r="AC30" s="105">
        <f t="shared" si="13"/>
        <v>0.6227563906928176</v>
      </c>
      <c r="AD30" s="85">
        <v>176801292</v>
      </c>
      <c r="AE30" s="86">
        <v>14384867</v>
      </c>
      <c r="AF30" s="88">
        <f t="shared" si="14"/>
        <v>191186159</v>
      </c>
      <c r="AG30" s="86">
        <v>284787774</v>
      </c>
      <c r="AH30" s="86">
        <v>284787774</v>
      </c>
      <c r="AI30" s="126">
        <v>58356967</v>
      </c>
      <c r="AJ30" s="127">
        <f t="shared" si="15"/>
        <v>0.20491387737733432</v>
      </c>
      <c r="AK30" s="128">
        <f t="shared" si="16"/>
        <v>-0.6826598938053878</v>
      </c>
    </row>
    <row r="31" spans="1:37" ht="16.5">
      <c r="A31" s="65"/>
      <c r="B31" s="66" t="s">
        <v>445</v>
      </c>
      <c r="C31" s="67"/>
      <c r="D31" s="89">
        <f>SUM(D26:D30)</f>
        <v>6854491521</v>
      </c>
      <c r="E31" s="90">
        <f>SUM(E26:E30)</f>
        <v>1479681265</v>
      </c>
      <c r="F31" s="91">
        <f t="shared" si="0"/>
        <v>8334172786</v>
      </c>
      <c r="G31" s="89">
        <f>SUM(G26:G30)</f>
        <v>6938422259</v>
      </c>
      <c r="H31" s="90">
        <f>SUM(H26:H30)</f>
        <v>1700212866</v>
      </c>
      <c r="I31" s="91">
        <f t="shared" si="1"/>
        <v>8638635125</v>
      </c>
      <c r="J31" s="89">
        <f>SUM(J26:J30)</f>
        <v>1230421402</v>
      </c>
      <c r="K31" s="90">
        <f>SUM(K26:K30)</f>
        <v>170789232</v>
      </c>
      <c r="L31" s="90">
        <f t="shared" si="2"/>
        <v>1401210634</v>
      </c>
      <c r="M31" s="106">
        <f t="shared" si="3"/>
        <v>0.16812833978601893</v>
      </c>
      <c r="N31" s="89">
        <f>SUM(N26:N30)</f>
        <v>1466711193</v>
      </c>
      <c r="O31" s="90">
        <f>SUM(O26:O30)</f>
        <v>322400839</v>
      </c>
      <c r="P31" s="90">
        <f t="shared" si="4"/>
        <v>1789112032</v>
      </c>
      <c r="Q31" s="106">
        <f t="shared" si="5"/>
        <v>0.21467181902028784</v>
      </c>
      <c r="R31" s="89">
        <f>SUM(R26:R30)</f>
        <v>1207985345</v>
      </c>
      <c r="S31" s="90">
        <f>SUM(S26:S30)</f>
        <v>167941527</v>
      </c>
      <c r="T31" s="90">
        <f t="shared" si="6"/>
        <v>1375926872</v>
      </c>
      <c r="U31" s="106">
        <f t="shared" si="7"/>
        <v>0.15927595645498455</v>
      </c>
      <c r="V31" s="89">
        <f>SUM(V26:V30)</f>
        <v>0</v>
      </c>
      <c r="W31" s="90">
        <f>SUM(W26:W30)</f>
        <v>0</v>
      </c>
      <c r="X31" s="90">
        <f t="shared" si="8"/>
        <v>0</v>
      </c>
      <c r="Y31" s="106">
        <f t="shared" si="9"/>
        <v>0</v>
      </c>
      <c r="Z31" s="89">
        <f t="shared" si="10"/>
        <v>3905117940</v>
      </c>
      <c r="AA31" s="90">
        <f t="shared" si="11"/>
        <v>661131598</v>
      </c>
      <c r="AB31" s="90">
        <f t="shared" si="12"/>
        <v>4566249538</v>
      </c>
      <c r="AC31" s="106">
        <f t="shared" si="13"/>
        <v>0.5285846053140252</v>
      </c>
      <c r="AD31" s="89">
        <f>SUM(AD26:AD30)</f>
        <v>3875250487</v>
      </c>
      <c r="AE31" s="90">
        <f>SUM(AE26:AE30)</f>
        <v>710411260</v>
      </c>
      <c r="AF31" s="90">
        <f t="shared" si="14"/>
        <v>4585661747</v>
      </c>
      <c r="AG31" s="90">
        <f>SUM(AG26:AG30)</f>
        <v>8119195422</v>
      </c>
      <c r="AH31" s="90">
        <f>SUM(AH26:AH30)</f>
        <v>8119195422</v>
      </c>
      <c r="AI31" s="91">
        <f>SUM(AI26:AI30)</f>
        <v>1695360576</v>
      </c>
      <c r="AJ31" s="129">
        <f t="shared" si="15"/>
        <v>0.20880893831009453</v>
      </c>
      <c r="AK31" s="130">
        <f t="shared" si="16"/>
        <v>-0.6999502039372727</v>
      </c>
    </row>
    <row r="32" spans="1:37" ht="16.5">
      <c r="A32" s="68"/>
      <c r="B32" s="69" t="s">
        <v>446</v>
      </c>
      <c r="C32" s="70"/>
      <c r="D32" s="92">
        <f>SUM(D9:D16,D18:D24,D26:D30)</f>
        <v>22896666016</v>
      </c>
      <c r="E32" s="93">
        <f>SUM(E9:E16,E18:E24,E26:E30)</f>
        <v>4105706748</v>
      </c>
      <c r="F32" s="94">
        <f t="shared" si="0"/>
        <v>27002372764</v>
      </c>
      <c r="G32" s="92">
        <f>SUM(G9:G16,G18:G24,G26:G30)</f>
        <v>23467488383</v>
      </c>
      <c r="H32" s="93">
        <f>SUM(H9:H16,H18:H24,H26:H30)</f>
        <v>4419239740</v>
      </c>
      <c r="I32" s="94">
        <f t="shared" si="1"/>
        <v>27886728123</v>
      </c>
      <c r="J32" s="92">
        <f>SUM(J9:J16,J18:J24,J26:J30)</f>
        <v>3878814455</v>
      </c>
      <c r="K32" s="93">
        <f>SUM(K9:K16,K18:K24,K26:K30)</f>
        <v>496260703</v>
      </c>
      <c r="L32" s="93">
        <f t="shared" si="2"/>
        <v>4375075158</v>
      </c>
      <c r="M32" s="107">
        <f t="shared" si="3"/>
        <v>0.16202558183453125</v>
      </c>
      <c r="N32" s="92">
        <f>SUM(N9:N16,N18:N24,N26:N30)</f>
        <v>5013911512</v>
      </c>
      <c r="O32" s="93">
        <f>SUM(O9:O16,O18:O24,O26:O30)</f>
        <v>918019458</v>
      </c>
      <c r="P32" s="93">
        <f t="shared" si="4"/>
        <v>5931930970</v>
      </c>
      <c r="Q32" s="107">
        <f t="shared" si="5"/>
        <v>0.2196818413642725</v>
      </c>
      <c r="R32" s="92">
        <f>SUM(R9:R16,R18:R24,R26:R30)</f>
        <v>3925967804</v>
      </c>
      <c r="S32" s="93">
        <f>SUM(S9:S16,S18:S24,S26:S30)</f>
        <v>648720311</v>
      </c>
      <c r="T32" s="93">
        <f t="shared" si="6"/>
        <v>4574688115</v>
      </c>
      <c r="U32" s="107">
        <f t="shared" si="7"/>
        <v>0.1640453514238896</v>
      </c>
      <c r="V32" s="92">
        <f>SUM(V9:V16,V18:V24,V26:V30)</f>
        <v>0</v>
      </c>
      <c r="W32" s="93">
        <f>SUM(W9:W16,W18:W24,W26:W30)</f>
        <v>0</v>
      </c>
      <c r="X32" s="93">
        <f t="shared" si="8"/>
        <v>0</v>
      </c>
      <c r="Y32" s="107">
        <f t="shared" si="9"/>
        <v>0</v>
      </c>
      <c r="Z32" s="92">
        <f t="shared" si="10"/>
        <v>12818693771</v>
      </c>
      <c r="AA32" s="93">
        <f t="shared" si="11"/>
        <v>2063000472</v>
      </c>
      <c r="AB32" s="93">
        <f t="shared" si="12"/>
        <v>14881694243</v>
      </c>
      <c r="AC32" s="107">
        <f t="shared" si="13"/>
        <v>0.5336479122743015</v>
      </c>
      <c r="AD32" s="92">
        <f>SUM(AD9:AD16,AD18:AD24,AD26:AD30)</f>
        <v>11814307270</v>
      </c>
      <c r="AE32" s="93">
        <f>SUM(AE9:AE16,AE18:AE24,AE26:AE30)</f>
        <v>1601284645</v>
      </c>
      <c r="AF32" s="93">
        <f t="shared" si="14"/>
        <v>13415591915</v>
      </c>
      <c r="AG32" s="93">
        <f>SUM(AG9:AG16,AG18:AG24,AG26:AG30)</f>
        <v>24797116998</v>
      </c>
      <c r="AH32" s="93">
        <f>SUM(AH9:AH16,AH18:AH24,AH26:AH30)</f>
        <v>24797116998</v>
      </c>
      <c r="AI32" s="94">
        <f>SUM(AI9:AI16,AI18:AI24,AI26:AI30)</f>
        <v>4696636754</v>
      </c>
      <c r="AJ32" s="131">
        <f t="shared" si="15"/>
        <v>0.18940253233385176</v>
      </c>
      <c r="AK32" s="132">
        <f t="shared" si="16"/>
        <v>-0.6590021413900469</v>
      </c>
    </row>
    <row r="33" spans="1:37" ht="12.75">
      <c r="A33" s="71"/>
      <c r="B33" s="71"/>
      <c r="C33" s="71"/>
      <c r="D33" s="95"/>
      <c r="E33" s="95"/>
      <c r="F33" s="95"/>
      <c r="G33" s="95"/>
      <c r="H33" s="95"/>
      <c r="I33" s="95"/>
      <c r="J33" s="95"/>
      <c r="K33" s="95"/>
      <c r="L33" s="95"/>
      <c r="M33" s="108"/>
      <c r="N33" s="95"/>
      <c r="O33" s="95"/>
      <c r="P33" s="95"/>
      <c r="Q33" s="108"/>
      <c r="R33" s="95"/>
      <c r="S33" s="95"/>
      <c r="T33" s="95"/>
      <c r="U33" s="108"/>
      <c r="V33" s="95"/>
      <c r="W33" s="95"/>
      <c r="X33" s="95"/>
      <c r="Y33" s="108"/>
      <c r="Z33" s="95"/>
      <c r="AA33" s="95"/>
      <c r="AB33" s="95"/>
      <c r="AC33" s="108"/>
      <c r="AD33" s="95"/>
      <c r="AE33" s="95"/>
      <c r="AF33" s="95"/>
      <c r="AG33" s="95"/>
      <c r="AH33" s="95"/>
      <c r="AI33" s="95"/>
      <c r="AJ33" s="108"/>
      <c r="AK33" s="108"/>
    </row>
    <row r="34" spans="1:37" ht="12.75">
      <c r="A34" s="71"/>
      <c r="B34" s="71"/>
      <c r="C34" s="71"/>
      <c r="D34" s="95"/>
      <c r="E34" s="95"/>
      <c r="F34" s="95"/>
      <c r="G34" s="95"/>
      <c r="H34" s="95"/>
      <c r="I34" s="95"/>
      <c r="J34" s="95"/>
      <c r="K34" s="95"/>
      <c r="L34" s="95"/>
      <c r="M34" s="108"/>
      <c r="N34" s="95"/>
      <c r="O34" s="95"/>
      <c r="P34" s="95"/>
      <c r="Q34" s="108"/>
      <c r="R34" s="95"/>
      <c r="S34" s="95"/>
      <c r="T34" s="95"/>
      <c r="U34" s="108"/>
      <c r="V34" s="95"/>
      <c r="W34" s="95"/>
      <c r="X34" s="95"/>
      <c r="Y34" s="108"/>
      <c r="Z34" s="95"/>
      <c r="AA34" s="95"/>
      <c r="AB34" s="95"/>
      <c r="AC34" s="108"/>
      <c r="AD34" s="95"/>
      <c r="AE34" s="95"/>
      <c r="AF34" s="95"/>
      <c r="AG34" s="95"/>
      <c r="AH34" s="95"/>
      <c r="AI34" s="95"/>
      <c r="AJ34" s="108"/>
      <c r="AK34" s="108"/>
    </row>
    <row r="35" spans="1:37" ht="12.75">
      <c r="A35" s="71"/>
      <c r="B35" s="71"/>
      <c r="C35" s="71"/>
      <c r="D35" s="95"/>
      <c r="E35" s="95"/>
      <c r="F35" s="95"/>
      <c r="G35" s="95"/>
      <c r="H35" s="95"/>
      <c r="I35" s="95"/>
      <c r="J35" s="95"/>
      <c r="K35" s="95"/>
      <c r="L35" s="95"/>
      <c r="M35" s="108"/>
      <c r="N35" s="95"/>
      <c r="O35" s="95"/>
      <c r="P35" s="95"/>
      <c r="Q35" s="108"/>
      <c r="R35" s="95"/>
      <c r="S35" s="95"/>
      <c r="T35" s="95"/>
      <c r="U35" s="108"/>
      <c r="V35" s="95"/>
      <c r="W35" s="95"/>
      <c r="X35" s="95"/>
      <c r="Y35" s="108"/>
      <c r="Z35" s="95"/>
      <c r="AA35" s="95"/>
      <c r="AB35" s="95"/>
      <c r="AC35" s="108"/>
      <c r="AD35" s="95"/>
      <c r="AE35" s="95"/>
      <c r="AF35" s="95"/>
      <c r="AG35" s="95"/>
      <c r="AH35" s="95"/>
      <c r="AI35" s="95"/>
      <c r="AJ35" s="108"/>
      <c r="AK35" s="108"/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2021-05-05T07:42:12Z</dcterms:created>
  <dcterms:modified xsi:type="dcterms:W3CDTF">2021-05-14T08:07:42Z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